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923" documentId="120_S{2AC9BD13-BADA-5192-A53E-5A8FF88502F6}" xr6:coauthVersionLast="47" xr6:coauthVersionMax="47" xr10:uidLastSave="{65EDBB0A-EB8B-48D9-B0DD-F11D34ED9D7C}"/>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I14" i="5"/>
  <c r="J14" i="5"/>
  <c r="I15" i="5"/>
  <c r="J15" i="5"/>
  <c r="I16" i="5"/>
  <c r="J16" i="5"/>
  <c r="I17" i="5"/>
  <c r="J17" i="5"/>
  <c r="B8" i="5"/>
  <c r="B9" i="5"/>
  <c r="B10" i="5"/>
  <c r="B11" i="5"/>
  <c r="B12" i="5"/>
  <c r="B13" i="5"/>
  <c r="B14" i="5"/>
  <c r="B15" i="5"/>
  <c r="B16"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G8" i="5"/>
  <c r="L8" i="5"/>
  <c r="G9" i="5"/>
  <c r="L9" i="5"/>
  <c r="G10" i="5"/>
  <c r="L10" i="5"/>
  <c r="G11" i="5"/>
  <c r="G12" i="5"/>
  <c r="L12" i="5"/>
  <c r="G13" i="5"/>
  <c r="L13" i="5"/>
  <c r="G14" i="5"/>
  <c r="L14" i="5"/>
  <c r="G15" i="5"/>
  <c r="L15" i="5"/>
  <c r="G16" i="5"/>
  <c r="L16" i="5"/>
  <c r="B17" i="5"/>
  <c r="G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<sst xmlns="http://schemas.openxmlformats.org/spreadsheetml/2006/main" count="181531" uniqueCount="39143">
  <si>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</si>
  <si>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</si>
  <si>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</si>
  <si>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</si>
  <si>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</si>
  <si>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</si>
  <si>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</si>
  <si>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</si>
  <si>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</si>
  <si>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</si>
  <si>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</si>
  <si>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</si>
  <si>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</si>
  <si>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</si>
  <si>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</si>
  <si>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</si>
  <si>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</si>
  <si>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</si>
  <si>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</si>
  <si>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</si>
  <si>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</si>
  <si>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</si>
  <si>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</si>
  <si>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</si>
  <si>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</si>
  <si>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</si>
  <si>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</si>
  <si>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</si>
  <si>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</si>
  <si>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</si>
  <si>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</si>
  <si>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</si>
  <si>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</si>
  <si>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</si>
  <si>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</si>
  <si>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</si>
  <si>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</si>
  <si>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</si>
  <si>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</si>
  <si>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</si>
  <si>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</si>
  <si>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</si>
  <si>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</si>
  <si>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</si>
  <si>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</si>
  <si>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</si>
  <si>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</si>
  <si>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</si>
  <si>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</si>
  <si>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</si>
  <si>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</si>
  <si>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</si>
  <si>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</si>
  <si>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</si>
  <si>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</si>
  <si>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</si>
  <si>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</si>
  <si>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</si>
  <si>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</si>
  <si>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</si>
  <si>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</si>
  <si>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</si>
  <si>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</si>
  <si>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</si>
  <si>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</si>
  <si>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</si>
  <si>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</si>
  <si>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</si>
  <si>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</si>
  <si>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</si>
  <si>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</si>
  <si>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</si>
  <si>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</si>
  <si>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</si>
  <si>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</si>
  <si>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</si>
  <si>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</si>
  <si>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</si>
  <si>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</si>
  <si>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</si>
  <si>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</si>
  <si>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</si>
  <si>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</si>
  <si>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</si>
  <si>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</si>
  <si>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</si>
  <si>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</si>
  <si>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</si>
  <si>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</si>
  <si>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</si>
  <si>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</si>
  <si>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</si>
  <si>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</si>
  <si>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</si>
  <si>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</si>
  <si>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</si>
  <si>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</si>
  <si>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</si>
  <si>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</si>
  <si>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</si>
  <si>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</si>
  <si>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</si>
  <si>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</si>
  <si>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</si>
  <si>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</si>
  <si>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</si>
  <si>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</si>
  <si>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</si>
  <si>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</si>
  <si>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</si>
  <si>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</si>
  <si>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</si>
  <si>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</si>
  <si>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</si>
  <si>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</si>
  <si>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</si>
  <si>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</si>
  <si>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</si>
  <si>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</si>
  <si>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</si>
  <si>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</si>
  <si>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</si>
  <si>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</si>
  <si>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</si>
  <si>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</si>
  <si>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</si>
  <si>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</si>
  <si>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</si>
  <si>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</si>
  <si>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</si>
  <si>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</si>
  <si>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</si>
  <si>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</si>
  <si>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</si>
  <si>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</si>
  <si>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</si>
  <si>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</si>
  <si>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</si>
  <si>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</si>
  <si>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</si>
  <si>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</si>
  <si>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</si>
  <si>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</si>
  <si>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</si>
  <si>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</si>
  <si>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</si>
  <si>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</si>
  <si>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</si>
  <si>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</si>
  <si>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</si>
  <si>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</si>
  <si>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</si>
  <si>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</si>
  <si>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</si>
  <si>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</si>
  <si>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</si>
  <si>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</si>
  <si>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</si>
  <si>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</si>
  <si>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</si>
  <si>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</si>
  <si>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</si>
  <si>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</si>
  <si>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</si>
  <si>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</si>
  <si>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</si>
  <si>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</si>
  <si>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</si>
  <si>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</si>
  <si>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</si>
  <si>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</si>
  <si>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</si>
  <si>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</si>
  <si>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</si>
  <si>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</si>
  <si>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</si>
  <si>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</si>
  <si>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</si>
  <si>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</si>
  <si>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</si>
  <si>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</si>
  <si>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</si>
  <si>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</si>
  <si>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</si>
  <si>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</si>
  <si>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</si>
  <si>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</si>
  <si>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</si>
  <si>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</si>
  <si>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</si>
  <si>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</si>
  <si>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</si>
  <si>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</si>
  <si>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</si>
  <si>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</si>
  <si>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</si>
  <si>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</si>
  <si>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</si>
  <si>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</si>
  <si>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</si>
  <si>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</si>
  <si>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</si>
  <si>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</si>
  <si>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</si>
  <si>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</si>
  <si>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</si>
  <si>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</si>
  <si>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</si>
  <si>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</si>
  <si>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</si>
  <si>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</si>
  <si>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</si>
  <si>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</si>
  <si>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</si>
  <si>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</si>
  <si>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</si>
  <si>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</si>
  <si>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</si>
  <si>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</si>
  <si>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</si>
  <si>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</si>
  <si>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</si>
  <si>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</si>
  <si>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</si>
  <si>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</si>
  <si>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</si>
  <si>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</si>
  <si>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</si>
  <si>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</si>
  <si>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</si>
  <si>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</si>
  <si>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</si>
  <si>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</si>
  <si>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</si>
  <si>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</si>
  <si>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</si>
  <si>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</si>
  <si>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</si>
  <si>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</si>
  <si>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</si>
  <si>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</si>
  <si>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</si>
  <si>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</si>
  <si>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</si>
  <si>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</si>
  <si>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</si>
  <si>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</si>
  <si>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</si>
  <si>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</si>
  <si>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</si>
  <si>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</si>
  <si>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</si>
  <si>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</si>
  <si>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</si>
  <si>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</si>
  <si>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</si>
  <si>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</si>
  <si>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</si>
  <si>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</si>
  <si>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</si>
  <si>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</si>
  <si>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</si>
  <si>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</si>
  <si>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</si>
  <si>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</si>
  <si>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</si>
  <si>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</si>
  <si>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</si>
  <si>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</si>
  <si>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</si>
  <si>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</si>
  <si>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</si>
  <si>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</si>
  <si>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</si>
  <si>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</si>
  <si>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</si>
  <si>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</si>
  <si>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</si>
  <si>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</si>
  <si>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</si>
  <si>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</si>
  <si>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</si>
  <si>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</si>
  <si>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</si>
  <si>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</si>
  <si>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</si>
  <si>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</si>
  <si>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</si>
  <si>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</si>
  <si>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</si>
  <si>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</si>
  <si>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</si>
  <si>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</si>
  <si>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</si>
  <si>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</si>
  <si>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</si>
  <si>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</si>
  <si>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</si>
  <si>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</si>
  <si>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</si>
  <si>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</si>
  <si>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</si>
  <si>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</si>
  <si>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</si>
  <si>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</si>
  <si>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</si>
  <si>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</si>
  <si>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</si>
  <si>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</si>
  <si>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</si>
  <si>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</si>
  <si>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</si>
  <si>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</si>
  <si>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</si>
  <si>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</si>
  <si>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</si>
  <si>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</si>
  <si>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</si>
  <si>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</si>
  <si>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</si>
  <si>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</si>
  <si>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</si>
  <si>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</si>
  <si>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</si>
  <si>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</si>
  <si>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</si>
  <si>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</si>
  <si>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</si>
  <si>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</si>
  <si>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</si>
  <si>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</si>
  <si>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</si>
  <si>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</si>
  <si>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</si>
  <si>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</si>
  <si>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</si>
  <si>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</si>
  <si>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</si>
  <si>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</si>
  <si>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</si>
  <si>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</si>
  <si>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</si>
  <si>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</si>
  <si>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</si>
  <si>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</si>
  <si>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</si>
  <si>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</si>
  <si>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</si>
  <si>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</si>
  <si>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</si>
  <si>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</si>
  <si>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</si>
  <si>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</si>
  <si>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</si>
  <si>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</si>
  <si>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</si>
  <si>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</si>
  <si>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</si>
  <si>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</si>
  <si>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</si>
  <si>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</si>
  <si>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</si>
  <si>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</si>
  <si>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</si>
  <si>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</si>
  <si>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</si>
  <si>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</si>
  <si>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</si>
  <si>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</si>
  <si>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</si>
  <si>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</si>
  <si>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</si>
  <si>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</si>
  <si>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</si>
  <si>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</si>
  <si>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</si>
  <si>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</si>
  <si>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</si>
  <si>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</si>
  <si>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</si>
  <si>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</si>
  <si>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</si>
  <si>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</si>
  <si>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</si>
  <si>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</si>
  <si>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</si>
  <si>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</si>
  <si>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</si>
  <si>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</si>
  <si>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</si>
  <si>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</si>
  <si>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</si>
  <si>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</si>
  <si>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</si>
  <si>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</si>
  <si>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</si>
  <si>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</si>
  <si>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</si>
  <si>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</si>
  <si>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</si>
  <si>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</si>
  <si>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</si>
  <si>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</si>
  <si>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</si>
  <si>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</si>
  <si>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</si>
  <si>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</si>
  <si>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</si>
  <si>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</si>
  <si>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</si>
  <si>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</si>
  <si>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</si>
  <si>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</si>
  <si>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</si>
  <si>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</si>
  <si>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</si>
  <si>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</si>
  <si>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</si>
  <si>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</si>
  <si>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</si>
  <si>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</si>
  <si>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</si>
  <si>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</si>
  <si>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</si>
  <si>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</si>
  <si>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</si>
  <si>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</si>
  <si>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</si>
  <si>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</si>
  <si>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</si>
  <si>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</si>
  <si>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</si>
  <si>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</si>
  <si>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</si>
  <si>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</si>
  <si>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</si>
  <si>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</si>
  <si>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</si>
  <si>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</si>
  <si>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</si>
  <si>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</si>
  <si>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</si>
  <si>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</si>
  <si>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</si>
  <si>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</si>
  <si>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</si>
  <si>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</si>
  <si>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</si>
  <si>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</si>
  <si>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</si>
  <si>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</si>
  <si>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</si>
  <si>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</si>
  <si>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</si>
  <si>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</si>
  <si>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</si>
  <si>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</si>
  <si>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</si>
  <si>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</si>
  <si>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</si>
  <si>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</si>
  <si>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</si>
  <si>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</si>
  <si>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</si>
  <si>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</si>
  <si>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</si>
  <si>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</si>
  <si>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</si>
  <si>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</si>
  <si>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</si>
  <si>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</si>
  <si>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</si>
  <si>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</si>
  <si>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</si>
  <si>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</si>
  <si>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</si>
  <si>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</si>
  <si>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</si>
  <si>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</si>
  <si>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</si>
  <si>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</si>
  <si>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</si>
  <si>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</si>
  <si>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</si>
  <si>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</si>
  <si>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</si>
  <si>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</si>
  <si>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</si>
  <si>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</si>
  <si>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</si>
  <si>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</si>
  <si>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</si>
  <si>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</si>
  <si>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</si>
  <si>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</si>
  <si>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</si>
  <si>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</si>
  <si>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</si>
  <si>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</si>
  <si>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</si>
  <si>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</si>
  <si>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</si>
  <si>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</si>
  <si>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</si>
  <si>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</si>
  <si>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</si>
  <si>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</si>
  <si>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</si>
  <si>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</si>
  <si>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</si>
  <si>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</si>
  <si>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</si>
  <si>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</si>
  <si>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</si>
  <si>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</si>
  <si>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</si>
  <si>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</si>
  <si>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</si>
  <si>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</si>
  <si>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</si>
  <si>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</si>
  <si>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</si>
  <si>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</si>
  <si>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</si>
  <si>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</si>
  <si>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</si>
  <si>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</si>
  <si>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</si>
  <si>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</si>
  <si>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</si>
  <si>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</si>
  <si>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</si>
  <si>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</si>
  <si>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</si>
  <si>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</si>
  <si>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</si>
  <si>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</si>
  <si>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</si>
  <si>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</si>
  <si>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</si>
  <si>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</si>
  <si>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</si>
  <si>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</si>
  <si>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</si>
  <si>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</si>
  <si>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</si>
  <si>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</si>
  <si>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</si>
  <si>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</si>
  <si>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</si>
  <si>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</si>
  <si>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</si>
  <si>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</si>
  <si>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</si>
  <si>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</si>
  <si>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</si>
  <si>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</si>
  <si>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</si>
  <si>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</si>
  <si>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</si>
  <si>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</si>
  <si>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</si>
  <si>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</si>
  <si>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</si>
  <si>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</si>
  <si>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</si>
  <si>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</si>
  <si>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</si>
  <si>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</si>
  <si>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</si>
  <si>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</si>
  <si>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</si>
  <si>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</si>
  <si>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</si>
  <si>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</si>
  <si>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</si>
  <si>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</si>
  <si>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</si>
  <si>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</si>
  <si>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</si>
  <si>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</si>
  <si>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</si>
  <si>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</si>
  <si>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</si>
  <si>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</si>
  <si>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</si>
  <si>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</si>
  <si>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</si>
  <si>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</si>
  <si>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</si>
  <si>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</si>
  <si>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</si>
  <si>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</si>
  <si>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</si>
  <si>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</si>
  <si>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</si>
  <si>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</si>
  <si>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</si>
  <si>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</si>
  <si>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</si>
  <si>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</si>
  <si>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</si>
  <si>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</si>
  <si>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</si>
  <si>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</si>
  <si>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</si>
  <si>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</si>
  <si>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</si>
  <si>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</si>
  <si>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</si>
  <si>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</si>
  <si>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</si>
  <si>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</si>
  <si>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</si>
  <si>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</si>
  <si>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</si>
  <si>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</si>
  <si>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</si>
  <si>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</si>
  <si>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</si>
  <si>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</si>
  <si>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</si>
  <si>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</si>
  <si>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</si>
  <si>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</si>
  <si>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</si>
  <si>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</si>
  <si>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</si>
  <si>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</si>
  <si>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</si>
  <si>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</si>
  <si>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</si>
  <si>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</si>
  <si>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</si>
  <si>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</si>
  <si>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</si>
  <si>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</si>
  <si>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</si>
  <si>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</si>
  <si>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</si>
  <si>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</si>
  <si>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</si>
  <si>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</si>
  <si>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</si>
  <si>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</si>
  <si>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</si>
  <si>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</si>
  <si>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</si>
  <si>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</si>
  <si>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</si>
  <si>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</si>
  <si>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</si>
  <si>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</si>
  <si>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</si>
  <si>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</si>
  <si>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</si>
  <si>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</si>
  <si>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</si>
  <si>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</si>
  <si>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</si>
  <si>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</si>
  <si>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</si>
  <si>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</si>
  <si>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</si>
  <si>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</si>
  <si>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</si>
  <si>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</si>
  <si>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</si>
  <si>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</si>
  <si>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</si>
  <si>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</si>
  <si>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</si>
  <si>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</si>
  <si>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</si>
  <si>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</si>
  <si>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</si>
  <si>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</si>
  <si>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</si>
  <si>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</si>
  <si>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</si>
  <si>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</si>
  <si>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</si>
  <si>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</si>
  <si>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</si>
  <si>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</si>
  <si>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</si>
  <si>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</si>
  <si>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</si>
  <si>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</si>
  <si>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</si>
  <si>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</si>
  <si>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</si>
  <si>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</si>
  <si>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</si>
  <si>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</si>
  <si>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</si>
  <si>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</si>
  <si>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</si>
  <si>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</si>
  <si>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</si>
  <si>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</si>
  <si>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</si>
  <si>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</si>
  <si>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</si>
  <si>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</si>
  <si>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</si>
  <si>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</si>
  <si>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</si>
  <si>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</si>
  <si>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</si>
  <si>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</si>
  <si>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</si>
  <si>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</si>
  <si>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</si>
  <si>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</si>
  <si>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</si>
  <si>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</si>
  <si>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</si>
  <si>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</si>
  <si>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</si>
  <si>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</si>
  <si>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</si>
  <si>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</si>
  <si>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</si>
  <si>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</si>
  <si>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</si>
  <si>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</si>
  <si>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</si>
  <si>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</si>
  <si>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</si>
  <si>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</si>
  <si>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</si>
  <si>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</si>
  <si>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</si>
  <si>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</si>
  <si>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</si>
  <si>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</si>
  <si>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</si>
  <si>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</si>
  <si>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</si>
  <si>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</si>
  <si>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</si>
  <si>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</si>
  <si>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</si>
  <si>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</si>
  <si>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</si>
  <si>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</si>
  <si>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</si>
  <si>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</si>
  <si>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</si>
  <si>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</si>
  <si>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</si>
  <si>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</si>
  <si>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</si>
  <si>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</si>
  <si>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</si>
  <si>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</si>
  <si>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</si>
  <si>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</si>
  <si>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</si>
  <si>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</si>
  <si>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</si>
  <si>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</si>
  <si>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</si>
  <si>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</si>
  <si>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</si>
  <si>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</si>
  <si>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</si>
  <si>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</si>
  <si>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</si>
  <si>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</si>
  <si>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</si>
  <si>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</si>
  <si>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</si>
  <si>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</si>
  <si>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</si>
  <si>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</si>
  <si>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</si>
  <si>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</si>
  <si>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</si>
  <si>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</si>
  <si>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</si>
  <si>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</si>
  <si>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</si>
  <si>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</si>
  <si>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</si>
  <si>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</si>
  <si>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</si>
  <si>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</si>
  <si>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</si>
  <si>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</si>
  <si>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</si>
  <si>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</si>
  <si>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</si>
  <si>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</si>
  <si>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</si>
  <si>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</si>
  <si>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</si>
  <si>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</si>
  <si>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</si>
  <si>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</si>
  <si>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</si>
  <si>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</si>
  <si>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</si>
  <si>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</si>
  <si>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</si>
  <si>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</si>
  <si>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</si>
  <si>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</si>
  <si>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</si>
  <si>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</si>
  <si>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</si>
  <si>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</si>
  <si>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</si>
  <si>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</si>
  <si>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</si>
  <si>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</si>
  <si>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</si>
  <si>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</si>
  <si>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</si>
  <si>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</si>
  <si>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</si>
  <si>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</si>
  <si>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</si>
  <si>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</si>
  <si>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</si>
  <si>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</si>
  <si>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</si>
  <si>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</si>
  <si>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</si>
  <si>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</si>
  <si>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</si>
  <si>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</si>
  <si>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</si>
  <si>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</si>
  <si>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</si>
  <si>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</si>
  <si>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</si>
  <si>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</si>
  <si>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</si>
  <si>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</si>
  <si>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</si>
  <si>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</si>
  <si>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</si>
  <si>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</si>
  <si>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</si>
  <si>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</si>
  <si>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</si>
  <si>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</si>
  <si>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</si>
  <si>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</si>
  <si>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</si>
  <si>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</si>
  <si>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</si>
  <si>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</si>
  <si>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</si>
  <si>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</si>
  <si>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</si>
  <si>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</si>
  <si>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</si>
  <si>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</si>
  <si>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</si>
  <si>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</si>
  <si>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</si>
  <si>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</si>
  <si>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</si>
  <si>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</si>
  <si>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</si>
  <si>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</si>
  <si>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</si>
  <si>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</si>
  <si>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</si>
  <si>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</si>
  <si>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</si>
  <si>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</si>
  <si>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</si>
  <si>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</si>
  <si>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</si>
  <si>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</si>
  <si>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</si>
  <si>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</si>
  <si>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</si>
  <si>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</si>
  <si>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</si>
  <si>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</si>
  <si>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</si>
  <si>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</si>
  <si>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</si>
  <si>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</si>
  <si>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</si>
  <si>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</si>
  <si>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</si>
  <si>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</si>
  <si>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</si>
  <si>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</si>
  <si>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</si>
  <si>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</si>
  <si>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</si>
  <si>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</si>
  <si>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</si>
  <si>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</si>
  <si>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</si>
  <si>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</si>
  <si>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</si>
  <si>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</si>
  <si>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</si>
  <si>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</si>
  <si>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</si>
  <si>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</si>
  <si>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</si>
  <si>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</si>
  <si>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</si>
  <si>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</si>
  <si>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</si>
  <si>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</si>
  <si>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</si>
  <si>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</si>
  <si>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</si>
  <si>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</si>
  <si>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</si>
  <si>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</si>
  <si>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</si>
  <si>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</si>
  <si>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</si>
  <si>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</si>
  <si>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</si>
  <si>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</si>
  <si>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</si>
  <si>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</si>
  <si>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</si>
  <si>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</si>
  <si>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</si>
  <si>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</si>
  <si>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</si>
  <si>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</si>
  <si>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</si>
  <si>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</si>
  <si>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</si>
  <si>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</si>
  <si>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</si>
  <si>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</si>
  <si>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</si>
  <si>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</si>
  <si>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</si>
  <si>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</si>
  <si>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</si>
  <si>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</si>
  <si>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</si>
  <si>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</si>
  <si>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</si>
  <si>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</si>
  <si>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</si>
  <si>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</si>
  <si>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</si>
  <si>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</si>
  <si>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</si>
  <si>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</si>
  <si>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</si>
  <si>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</si>
  <si>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</si>
  <si>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</si>
  <si>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</si>
  <si>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</si>
  <si>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</si>
  <si>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</si>
  <si>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</si>
  <si>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</si>
  <si>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</si>
  <si>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</si>
  <si>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</si>
  <si>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</si>
  <si>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</si>
  <si>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</si>
  <si>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</si>
  <si>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</si>
  <si>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</si>
  <si>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</si>
  <si>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</si>
  <si>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</si>
  <si>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</si>
  <si>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</si>
  <si>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</si>
  <si>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</si>
  <si>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</si>
  <si>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</si>
  <si>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</si>
  <si>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</si>
  <si>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</si>
  <si>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</si>
  <si>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</si>
  <si>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</si>
  <si>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</si>
  <si>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</si>
  <si>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</si>
  <si>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</si>
  <si>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</si>
  <si>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</si>
  <si>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</si>
  <si>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</si>
  <si>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</si>
  <si>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</si>
  <si>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</si>
  <si>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</si>
  <si>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</si>
  <si>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</si>
  <si>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</si>
  <si>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</si>
  <si>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</si>
  <si>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</si>
  <si>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</si>
  <si>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</si>
  <si>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</si>
  <si>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</si>
  <si>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</si>
  <si>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</si>
  <si>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</si>
  <si>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</si>
  <si>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</si>
  <si>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</si>
  <si>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</si>
  <si>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</si>
  <si>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</si>
  <si>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</si>
  <si>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</si>
  <si>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</si>
  <si>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</si>
  <si>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</si>
  <si>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</si>
  <si>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</si>
  <si>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</si>
  <si>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</si>
  <si>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</si>
  <si>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</si>
  <si>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</si>
  <si>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</si>
  <si>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</si>
  <si>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</si>
  <si>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</si>
  <si>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</si>
  <si>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</si>
  <si>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</si>
  <si>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</si>
  <si>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</si>
  <si>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</si>
  <si>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</si>
  <si>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</si>
  <si>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</si>
  <si>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</si>
  <si>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</si>
  <si>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</si>
  <si>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</si>
  <si>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</si>
  <si>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</si>
  <si>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</si>
  <si>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</si>
  <si>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</si>
  <si>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</si>
  <si>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</si>
  <si>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</si>
  <si>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</si>
  <si>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</si>
  <si>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</si>
  <si>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</si>
  <si>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</si>
  <si>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</si>
  <si>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</si>
  <si>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</si>
  <si>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</si>
  <si>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</si>
  <si>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</si>
  <si>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</si>
  <si>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</si>
  <si>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</si>
  <si>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</si>
  <si>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</si>
  <si>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</si>
  <si>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</si>
  <si>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</si>
  <si>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</si>
  <si>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</si>
  <si>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</si>
  <si>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</si>
  <si>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</si>
  <si>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</si>
  <si>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</si>
  <si>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</si>
  <si>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</si>
  <si>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</si>
  <si>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</si>
  <si>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</si>
  <si>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</si>
  <si>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</si>
  <si>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</si>
  <si>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</si>
  <si>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</si>
  <si>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</si>
  <si>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</si>
  <si>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</si>
  <si>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</si>
  <si>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</si>
  <si>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</si>
  <si>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</si>
  <si>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</si>
  <si>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</si>
  <si>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</si>
  <si>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</si>
  <si>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</si>
  <si>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</si>
  <si>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</si>
  <si>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</si>
  <si>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</si>
  <si>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</si>
  <si>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</si>
  <si>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</si>
  <si>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</si>
  <si>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</si>
  <si>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</si>
  <si>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</si>
  <si>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</si>
  <si>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</si>
  <si>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</si>
  <si>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</si>
  <si>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</si>
  <si>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</si>
  <si>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</si>
  <si>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</si>
  <si>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</si>
  <si>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</si>
  <si>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</si>
  <si>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</si>
  <si>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</si>
  <si>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</si>
  <si>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</si>
  <si>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</si>
  <si>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</si>
  <si>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</si>
  <si>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</si>
  <si>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</si>
  <si>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</si>
  <si>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</si>
  <si>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</si>
  <si>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</si>
  <si>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</si>
  <si>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</si>
  <si>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</si>
  <si>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</si>
  <si>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</si>
  <si>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</si>
  <si>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</si>
  <si>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</si>
  <si>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</si>
  <si>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</si>
  <si>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</si>
  <si>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</si>
  <si>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</si>
  <si>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</si>
  <si>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</si>
  <si>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</si>
  <si>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</si>
  <si>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</si>
  <si>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</si>
  <si>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</si>
  <si>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</si>
  <si>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</si>
  <si>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</si>
  <si>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</si>
  <si>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</si>
  <si>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</si>
  <si>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</si>
  <si>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</si>
  <si>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</si>
  <si>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</si>
  <si>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</si>
  <si>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</si>
  <si>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</si>
  <si>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</si>
  <si>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</si>
  <si>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</si>
  <si>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</si>
  <si>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</si>
  <si>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</si>
  <si>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</si>
  <si>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</si>
  <si>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</si>
  <si>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</si>
  <si>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</si>
  <si>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</si>
  <si>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</si>
  <si>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</si>
  <si>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</si>
  <si>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</si>
  <si>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</si>
  <si>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</si>
  <si>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</si>
  <si>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</si>
  <si>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</si>
  <si>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</si>
  <si>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</si>
  <si>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</si>
  <si>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</si>
  <si>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</si>
  <si>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</si>
  <si>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</si>
  <si>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</si>
  <si>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</si>
  <si>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</si>
  <si>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</si>
  <si>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</si>
  <si>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</si>
  <si>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</si>
  <si>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</si>
  <si>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</si>
  <si>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</si>
  <si>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</si>
  <si>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</si>
  <si>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</si>
  <si>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</si>
  <si>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</si>
  <si>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</si>
  <si>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</si>
  <si>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</si>
  <si>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</si>
  <si>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</si>
  <si>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</si>
  <si>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</si>
  <si>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</si>
  <si>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</si>
  <si>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</si>
  <si>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</si>
  <si>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</si>
  <si>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</si>
  <si>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</si>
  <si>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</si>
  <si>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</si>
  <si>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</si>
  <si>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</si>
  <si>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</si>
  <si>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</si>
  <si>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</si>
  <si>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</si>
  <si>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</si>
  <si>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</si>
  <si>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</si>
  <si>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</si>
  <si>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</si>
  <si>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</si>
  <si>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</si>
  <si>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</si>
  <si>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</si>
  <si>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</si>
  <si>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</si>
  <si>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</si>
  <si>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</si>
  <si>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</si>
  <si>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</si>
  <si>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</si>
  <si>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</si>
  <si>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</si>
  <si>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</si>
  <si>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</si>
  <si>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</si>
  <si>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</si>
  <si>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</si>
  <si>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</si>
  <si>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</si>
  <si>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</si>
  <si>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</si>
  <si>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</si>
  <si>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</si>
  <si>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</si>
  <si>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</si>
  <si>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</si>
  <si>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</si>
  <si>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</si>
  <si>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</si>
  <si>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</si>
  <si>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</si>
  <si>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</si>
  <si>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</si>
  <si>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</si>
  <si>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</si>
  <si>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</si>
  <si>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</si>
  <si>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</si>
  <si>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</si>
  <si>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</si>
  <si>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</si>
  <si>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</si>
  <si>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</si>
  <si>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</si>
  <si>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</si>
  <si>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</si>
  <si>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</si>
  <si>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</si>
  <si>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</si>
  <si>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</si>
  <si>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</si>
  <si>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</si>
  <si>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</si>
  <si>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</si>
  <si>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</si>
  <si>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</si>
  <si>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</si>
  <si>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</si>
  <si>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</si>
  <si>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</si>
  <si>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</si>
  <si>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</si>
  <si>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</si>
  <si>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</si>
  <si>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</si>
  <si>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</si>
  <si>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</si>
  <si>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</si>
  <si>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</si>
  <si>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</si>
  <si>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</si>
  <si>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</si>
  <si>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</si>
  <si>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</si>
  <si>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</si>
  <si>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</si>
  <si>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</si>
  <si>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</si>
  <si>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</si>
  <si>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</si>
  <si>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</si>
  <si>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</si>
  <si>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</si>
  <si>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</si>
  <si>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</si>
  <si>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</si>
  <si>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</si>
  <si>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</si>
  <si>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</si>
  <si>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</si>
  <si>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</si>
  <si>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</si>
  <si>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</si>
  <si>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</si>
  <si>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</si>
  <si>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</si>
  <si>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</si>
  <si>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</si>
  <si>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</si>
  <si>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</si>
  <si>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</si>
  <si>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</si>
  <si>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</si>
  <si>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</si>
  <si>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</si>
  <si>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</si>
  <si>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</si>
  <si>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</si>
  <si>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</si>
  <si>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</si>
  <si>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</si>
  <si>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</si>
  <si>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</si>
  <si>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</si>
  <si>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</si>
  <si>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</si>
  <si>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</si>
  <si>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</si>
  <si>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</si>
  <si>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</si>
  <si>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</si>
  <si>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</si>
  <si>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</si>
  <si>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</si>
  <si>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</si>
  <si>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</si>
  <si>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</si>
  <si>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</si>
  <si>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</si>
  <si>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</si>
  <si>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</si>
  <si>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</si>
  <si>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</si>
  <si>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</si>
  <si>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</si>
  <si>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</si>
  <si>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</si>
  <si>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</si>
  <si>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</si>
  <si>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</si>
  <si>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</si>
  <si>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</si>
  <si>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</si>
  <si>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</si>
  <si>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</si>
  <si>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</si>
  <si>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</si>
  <si>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</si>
  <si>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</si>
  <si>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</si>
  <si>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</si>
  <si>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</si>
  <si>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</si>
  <si>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</si>
  <si>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</si>
  <si>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</si>
  <si>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</si>
  <si>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</si>
  <si>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</si>
  <si>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</si>
  <si>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</si>
  <si>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</si>
  <si>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</si>
  <si>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</si>
  <si>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</si>
  <si>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</si>
  <si>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</si>
  <si>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</si>
  <si>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</si>
  <si>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</si>
  <si>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</si>
  <si>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</si>
  <si>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</si>
  <si>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</si>
  <si>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</si>
  <si>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</si>
  <si>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</si>
  <si>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</si>
  <si>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</si>
  <si>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</si>
  <si>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</si>
  <si>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</si>
  <si>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</si>
  <si>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</si>
  <si>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</si>
  <si>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</si>
  <si>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</si>
  <si>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</si>
  <si>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</si>
  <si>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</si>
  <si>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</si>
  <si>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</si>
  <si>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</si>
  <si>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</si>
  <si>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</si>
  <si>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</si>
  <si>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</si>
  <si>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</si>
  <si>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</si>
  <si>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</si>
  <si>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</si>
  <si>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</si>
  <si>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</si>
  <si>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</si>
  <si>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</si>
  <si>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</si>
  <si>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</si>
  <si>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</si>
  <si>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</si>
  <si>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</si>
  <si>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</si>
  <si>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</si>
  <si>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</si>
  <si>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</si>
  <si>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</si>
  <si>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</si>
  <si>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</si>
  <si>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</si>
  <si>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</si>
  <si>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</si>
  <si>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</si>
  <si>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</si>
  <si>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</si>
  <si>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</si>
  <si>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</si>
  <si>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</si>
  <si>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</si>
  <si>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</si>
  <si>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</si>
  <si>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</si>
  <si>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</si>
  <si>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</si>
  <si>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</si>
  <si>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</si>
  <si>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</si>
  <si>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</si>
  <si>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</si>
  <si>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</si>
  <si>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</si>
  <si>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</si>
  <si>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</si>
  <si>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</si>
  <si>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</si>
  <si>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</si>
  <si>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</si>
  <si>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</si>
  <si>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</si>
  <si>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</si>
  <si>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</si>
  <si>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</si>
  <si>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</si>
  <si>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</si>
  <si>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</si>
  <si>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</si>
  <si>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</si>
  <si>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</si>
  <si>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</si>
  <si>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</si>
  <si>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</si>
  <si>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</si>
  <si>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</si>
  <si>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</si>
  <si>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</si>
  <si>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</si>
  <si>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</si>
  <si>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</si>
  <si>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</si>
  <si>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</si>
  <si>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</si>
  <si>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</si>
  <si>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</si>
  <si>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</si>
  <si>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</si>
  <si>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</si>
  <si>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</si>
  <si>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</si>
  <si>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</si>
  <si>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</si>
  <si>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</si>
  <si>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</si>
  <si>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</si>
  <si>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</si>
  <si>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</si>
  <si>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</si>
  <si>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</si>
  <si>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</si>
  <si>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</si>
  <si>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</si>
  <si>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</si>
  <si>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</si>
  <si>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</si>
  <si>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</si>
  <si>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</si>
  <si>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</si>
  <si>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</si>
  <si>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</si>
  <si>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</si>
  <si>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</si>
  <si>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</si>
  <si>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</si>
  <si>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</si>
  <si>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</si>
  <si>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</si>
  <si>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</si>
  <si>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</si>
  <si>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</si>
  <si>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</si>
  <si>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</si>
  <si>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</si>
  <si>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</si>
  <si>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</si>
  <si>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</si>
  <si>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</si>
  <si>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</si>
  <si>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</si>
  <si>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</si>
  <si>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</si>
  <si>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</si>
  <si>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</si>
  <si>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</si>
  <si>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</si>
  <si>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</si>
  <si>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</si>
  <si>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</si>
  <si>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</si>
  <si>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</si>
  <si>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</si>
  <si>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</si>
  <si>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</si>
  <si>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</si>
  <si>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</si>
  <si>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</si>
  <si>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</si>
  <si>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</si>
  <si>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</si>
  <si>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</si>
  <si>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</si>
  <si>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</si>
  <si>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</si>
  <si>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</si>
  <si>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</si>
  <si>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</si>
  <si>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</si>
  <si>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</si>
  <si>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</si>
  <si>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</si>
  <si>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</si>
  <si>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</si>
  <si>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</si>
  <si>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</si>
  <si>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</si>
  <si>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</si>
  <si>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</si>
  <si>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</si>
  <si>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</si>
  <si>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</si>
  <si>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</si>
  <si>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</si>
  <si>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</si>
  <si>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</si>
  <si>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</si>
  <si>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</si>
  <si>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</si>
  <si>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</si>
  <si>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</si>
  <si>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</si>
  <si>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</si>
  <si>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</si>
  <si>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</si>
  <si>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</si>
  <si>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</si>
  <si>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</si>
  <si>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</si>
  <si>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</si>
  <si>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</si>
  <si>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</si>
  <si>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</si>
  <si>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</si>
  <si>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</si>
  <si>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</si>
  <si>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</si>
  <si>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</si>
  <si>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</si>
  <si>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</si>
  <si>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</si>
  <si>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</si>
  <si>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</si>
  <si>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</si>
  <si>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</si>
  <si>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</si>
  <si>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</si>
  <si>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</si>
  <si>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</si>
  <si>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</si>
  <si>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</si>
  <si>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</si>
  <si>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</si>
  <si>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</si>
  <si>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</si>
  <si>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</si>
  <si>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</si>
  <si>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</si>
  <si>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</si>
  <si>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</si>
  <si>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</si>
  <si>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</si>
  <si>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</si>
  <si>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</si>
  <si>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</si>
  <si>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</si>
  <si>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</si>
  <si>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</si>
  <si>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</si>
  <si>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</si>
  <si>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</si>
  <si>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</si>
  <si>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</si>
  <si>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</si>
  <si>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</si>
  <si>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</si>
  <si>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</si>
  <si>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</si>
  <si>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</si>
  <si>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</si>
  <si>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</si>
  <si>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</si>
  <si>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</si>
  <si>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</si>
  <si>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</si>
  <si>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</si>
  <si>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</si>
  <si>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</si>
  <si>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</si>
  <si>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</si>
  <si>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</si>
  <si>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</si>
  <si>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</si>
  <si>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</si>
  <si>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</si>
  <si>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</si>
  <si>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</si>
  <si>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</si>
  <si>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</si>
  <si>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</si>
  <si>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</si>
  <si>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</si>
  <si>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</si>
  <si>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</si>
  <si>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</si>
  <si>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</si>
  <si>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</si>
  <si>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</si>
  <si>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</si>
  <si>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</si>
  <si>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</si>
  <si>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</si>
  <si>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</si>
  <si>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</si>
  <si>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</si>
  <si>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</si>
  <si>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</si>
  <si>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</si>
  <si>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</si>
  <si>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</si>
  <si>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</si>
  <si>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</si>
  <si>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</si>
  <si>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</si>
  <si>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</si>
  <si>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</si>
  <si>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</si>
  <si>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</si>
  <si>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</si>
  <si>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</si>
  <si>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</si>
  <si>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</si>
  <si>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</si>
  <si>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</si>
  <si>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</si>
  <si>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</si>
  <si>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</si>
  <si>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</si>
  <si>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</si>
  <si>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</si>
  <si>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</si>
  <si>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</si>
  <si>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</si>
  <si>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</si>
  <si>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</si>
  <si>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</si>
  <si>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</si>
  <si>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</si>
  <si>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</si>
  <si>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</si>
  <si>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</si>
  <si>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</si>
  <si>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</si>
  <si>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</si>
  <si>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</si>
  <si>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</si>
  <si>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</si>
  <si>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</si>
  <si>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</si>
  <si>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</si>
  <si>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</si>
  <si>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</si>
  <si>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</si>
  <si>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</si>
  <si>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</si>
  <si>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</si>
  <si>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</si>
  <si>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</si>
  <si>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</si>
  <si>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</si>
  <si>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</si>
  <si>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</si>
  <si>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</si>
  <si>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</si>
  <si>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</si>
  <si>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</si>
  <si>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</si>
  <si>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</si>
  <si>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</si>
  <si>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</si>
  <si>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</si>
  <si>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</si>
  <si>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</si>
  <si>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</si>
  <si>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</si>
  <si>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</si>
  <si>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</si>
  <si>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</si>
  <si>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</si>
  <si>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</si>
  <si>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</si>
  <si>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</si>
  <si>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</si>
  <si>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</si>
  <si>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</si>
  <si>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</si>
  <si>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</si>
  <si>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</si>
  <si>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</si>
  <si>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</si>
  <si>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</si>
  <si>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</si>
  <si>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</si>
  <si>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</si>
  <si>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</si>
  <si>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</si>
  <si>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</si>
  <si>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</si>
  <si>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</si>
  <si>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</si>
  <si>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</si>
  <si>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</si>
  <si>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</si>
  <si>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</si>
  <si>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</si>
  <si>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</si>
  <si>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</si>
  <si>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</si>
  <si>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</si>
  <si>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</si>
  <si>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</si>
  <si>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</si>
  <si>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</si>
  <si>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</si>
  <si>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</si>
  <si>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</si>
  <si>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</si>
  <si>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</si>
  <si>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</si>
  <si>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</si>
  <si>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</si>
  <si>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</si>
  <si>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</si>
  <si>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</si>
  <si>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</si>
  <si>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</si>
  <si>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</si>
  <si>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</si>
  <si>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</si>
  <si>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</si>
  <si>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</si>
  <si>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</si>
  <si>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</si>
  <si>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</si>
  <si>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</si>
  <si>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</si>
  <si>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</si>
  <si>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</si>
  <si>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</si>
  <si>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</si>
  <si>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</si>
  <si>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</si>
  <si>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</si>
  <si>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</si>
  <si>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</si>
  <si>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</si>
  <si>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</si>
  <si>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</si>
  <si>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</si>
  <si>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</si>
  <si>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</si>
  <si>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</si>
  <si>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</si>
  <si>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</si>
  <si>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</si>
  <si>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</si>
  <si>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</si>
  <si>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</si>
  <si>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</si>
  <si>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</si>
  <si>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</si>
  <si>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</si>
  <si>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</si>
  <si>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</si>
  <si>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</si>
  <si>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</si>
  <si>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</si>
  <si>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</si>
  <si>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</si>
  <si>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</si>
  <si>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</si>
  <si>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</si>
  <si>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</si>
  <si>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</si>
  <si>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</si>
  <si>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</si>
  <si>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</si>
  <si>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</si>
  <si>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</si>
  <si>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</si>
  <si>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</si>
  <si>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</si>
  <si>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</si>
  <si>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</si>
  <si>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</si>
  <si>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</si>
  <si>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</si>
  <si>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</si>
  <si>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</si>
  <si>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</si>
  <si>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</si>
  <si>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</si>
  <si>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</si>
  <si>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</si>
  <si>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</si>
  <si>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</si>
  <si>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</si>
  <si>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</si>
  <si>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</si>
  <si>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</si>
  <si>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</si>
  <si>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</si>
  <si>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</si>
  <si>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</si>
  <si>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</si>
  <si>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</si>
  <si>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</si>
  <si>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</si>
  <si>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</si>
  <si>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</si>
  <si>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</si>
  <si>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</si>
  <si>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</si>
  <si>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</si>
  <si>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</si>
  <si>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</si>
  <si>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</si>
  <si>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</si>
  <si>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</si>
  <si>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</si>
  <si>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</si>
  <si>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</si>
  <si>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</si>
  <si>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</si>
  <si>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</si>
  <si>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</si>
  <si>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</si>
  <si>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</si>
  <si>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</si>
  <si>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</si>
  <si>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</si>
  <si>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</si>
  <si>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</si>
  <si>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</si>
  <si>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</si>
  <si>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</si>
  <si>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</si>
  <si>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</si>
  <si>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</si>
  <si>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</si>
  <si>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</si>
  <si>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</si>
  <si>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</si>
  <si>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</si>
  <si>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</si>
  <si>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</si>
  <si>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</si>
  <si>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</si>
  <si>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</si>
  <si>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</si>
  <si>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</si>
  <si>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</si>
  <si>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</si>
  <si>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</si>
  <si>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</si>
  <si>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</si>
  <si>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</si>
  <si>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</si>
  <si>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</si>
  <si>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</si>
  <si>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</si>
  <si>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</si>
  <si>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</si>
  <si>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</si>
  <si>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</si>
  <si>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</si>
  <si>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</si>
  <si>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</si>
  <si>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</si>
  <si>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</si>
  <si>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</si>
  <si>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</si>
  <si>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</si>
  <si>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</si>
  <si>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</si>
  <si>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</si>
  <si>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</si>
  <si>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</si>
  <si>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</si>
  <si>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</si>
  <si>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</si>
  <si>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</si>
  <si>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</si>
  <si>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</si>
  <si>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</si>
  <si>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</si>
  <si>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</si>
  <si>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</si>
  <si>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</si>
  <si>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</si>
  <si>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</si>
  <si>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</si>
  <si>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</si>
  <si>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</si>
  <si>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</si>
  <si>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</si>
  <si>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</si>
  <si>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</si>
  <si>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</si>
  <si>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</si>
  <si>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</si>
  <si>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</si>
  <si>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</si>
  <si>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</si>
  <si>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</si>
  <si>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</si>
  <si>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</si>
  <si>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</si>
  <si>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</si>
  <si>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</si>
  <si>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</si>
  <si>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</si>
  <si>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</si>
  <si>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</si>
  <si>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</si>
  <si>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</si>
  <si>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</si>
  <si>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</si>
  <si>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</si>
  <si>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</si>
  <si>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</si>
  <si>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</si>
  <si>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</si>
  <si>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</si>
  <si>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</si>
  <si>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</si>
  <si>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</si>
  <si>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</si>
  <si>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</si>
  <si>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</si>
  <si>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</si>
  <si>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</si>
  <si>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</si>
  <si>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</si>
  <si>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</si>
  <si>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</si>
  <si>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</si>
  <si>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</si>
  <si>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</si>
  <si>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</si>
  <si>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</si>
  <si>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</si>
  <si>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</si>
  <si>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</si>
  <si>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</si>
  <si>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</si>
  <si>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</si>
  <si>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</si>
  <si>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</si>
  <si>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</si>
  <si>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</si>
  <si>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</si>
  <si>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</si>
  <si>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</si>
  <si>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</si>
  <si>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</si>
  <si>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</si>
  <si>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</si>
  <si>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</si>
  <si>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</si>
  <si>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</si>
  <si>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</si>
  <si>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</si>
  <si>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</si>
  <si>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</si>
  <si>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</si>
  <si>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</si>
  <si>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</si>
  <si>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</si>
  <si>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</si>
  <si>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</si>
  <si>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</si>
  <si>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</si>
  <si>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</si>
  <si>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</si>
  <si>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</si>
  <si>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</si>
  <si>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</si>
  <si>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</si>
  <si>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</si>
  <si>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</si>
  <si>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</si>
  <si>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</si>
  <si>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</si>
  <si>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</si>
  <si>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</si>
  <si>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</si>
  <si>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</si>
  <si>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</si>
  <si>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</si>
  <si>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</si>
  <si>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</si>
  <si>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</si>
  <si>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</si>
  <si>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</si>
  <si>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</si>
  <si>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</si>
  <si>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</si>
  <si>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</si>
  <si>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</si>
  <si>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</si>
  <si>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</si>
  <si>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</si>
  <si>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</si>
  <si>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</si>
  <si>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</si>
  <si>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</si>
  <si>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</si>
  <si>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</si>
  <si>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</si>
  <si>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</si>
  <si>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</si>
  <si>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</si>
  <si>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</si>
  <si>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</si>
  <si>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</si>
  <si>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</si>
  <si>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</si>
  <si>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</si>
  <si>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</si>
  <si>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</si>
  <si>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</si>
  <si>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</si>
  <si>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</si>
  <si>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</si>
  <si>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</si>
  <si>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</si>
  <si>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</si>
  <si>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</si>
  <si>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</si>
  <si>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</si>
  <si>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</si>
  <si>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</si>
  <si>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</si>
  <si>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</si>
  <si>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</si>
  <si>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</si>
  <si>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</si>
  <si>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</si>
  <si>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</si>
  <si>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</si>
  <si>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</si>
  <si>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</si>
  <si>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</si>
  <si>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</si>
  <si>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</si>
  <si>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</si>
  <si>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</si>
  <si>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</si>
  <si>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</si>
  <si>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</si>
  <si>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</si>
  <si>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</si>
  <si>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</si>
  <si>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</si>
  <si>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</si>
  <si>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</si>
  <si>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</si>
  <si>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</si>
  <si>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</si>
  <si>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</si>
  <si>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</si>
  <si>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</si>
  <si>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</si>
  <si>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</si>
  <si>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</si>
  <si>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</si>
  <si>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</si>
  <si>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</si>
  <si>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</si>
  <si>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</si>
  <si>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</si>
  <si>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</si>
  <si>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</si>
  <si>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</si>
  <si>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</si>
  <si>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</si>
  <si>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</si>
  <si>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</si>
  <si>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</si>
  <si>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</si>
  <si>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</si>
  <si>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</si>
  <si>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</si>
  <si>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</si>
  <si>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</si>
  <si>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</si>
  <si>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</si>
  <si>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</si>
  <si>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</si>
  <si>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</si>
  <si>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</si>
  <si>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</si>
  <si>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</si>
  <si>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</si>
  <si>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</si>
  <si>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</si>
  <si>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</si>
  <si>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</si>
  <si>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</si>
  <si>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</si>
  <si>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</si>
  <si>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</si>
  <si>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</si>
  <si>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</si>
  <si>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</si>
  <si>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</si>
  <si>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</si>
  <si>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</si>
  <si>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</si>
  <si>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</si>
  <si>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</si>
  <si>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</si>
  <si>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</si>
  <si>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</si>
  <si>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</si>
  <si>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</si>
  <si>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</si>
  <si>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</si>
  <si>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</si>
  <si>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</si>
  <si>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</si>
  <si>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</si>
  <si>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</si>
  <si>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</si>
  <si>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</si>
  <si>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</si>
  <si>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</si>
  <si>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</si>
  <si>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</si>
  <si>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</si>
  <si>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</si>
  <si>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</si>
  <si>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</si>
  <si>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</si>
  <si>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</si>
  <si>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</si>
  <si>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</si>
  <si>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</si>
  <si>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</si>
  <si>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</si>
  <si>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</si>
  <si>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</si>
  <si>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</si>
  <si>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</si>
  <si>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</si>
  <si>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</si>
  <si>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</si>
  <si>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</si>
  <si>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</si>
  <si>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</si>
  <si>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</si>
  <si>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</si>
  <si>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</si>
  <si>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</si>
  <si>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</si>
  <si>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</si>
  <si>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</si>
  <si>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</si>
  <si>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</si>
  <si>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</si>
  <si>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</si>
  <si>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</si>
  <si>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</si>
  <si>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</si>
  <si>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</si>
  <si>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</si>
  <si>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</si>
  <si>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</si>
  <si>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</si>
  <si>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</si>
  <si>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</si>
  <si>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</si>
  <si>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</si>
  <si>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</si>
  <si>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</si>
  <si>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</si>
  <si>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</si>
  <si>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</si>
  <si>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</si>
  <si>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</si>
  <si>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</si>
  <si>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</si>
  <si>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</si>
  <si>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</si>
  <si>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</si>
  <si>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</si>
  <si>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</si>
  <si>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</si>
  <si>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</si>
  <si>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</si>
  <si>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</si>
  <si>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</si>
  <si>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</si>
  <si>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</si>
  <si>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</si>
  <si>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</si>
  <si>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</si>
  <si>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</si>
  <si>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</si>
  <si>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</si>
  <si>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</si>
  <si>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</si>
  <si>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</si>
  <si>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</si>
  <si>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</si>
  <si>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</si>
  <si>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</si>
  <si>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</si>
  <si>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</si>
  <si>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</si>
  <si>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</si>
  <si>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</si>
  <si>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</si>
  <si>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</si>
  <si>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</si>
  <si>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</si>
  <si>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</si>
  <si>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</si>
  <si>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</si>
  <si>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</si>
  <si>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</si>
  <si>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</si>
  <si>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</si>
  <si>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</si>
  <si>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</si>
  <si>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</si>
  <si>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</si>
  <si>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</si>
  <si>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</si>
  <si>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</si>
  <si>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</si>
  <si>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</si>
  <si>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</si>
  <si>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</si>
  <si>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</si>
  <si>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</si>
  <si>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</si>
  <si>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</si>
  <si>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</si>
  <si>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</si>
  <si>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</si>
  <si>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</si>
  <si>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</si>
  <si>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</si>
  <si>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</si>
  <si>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</si>
  <si>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</si>
  <si>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</si>
  <si>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</si>
  <si>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</si>
  <si>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</si>
  <si>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</si>
  <si>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</si>
  <si>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</si>
  <si>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</si>
  <si>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</si>
  <si>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</si>
  <si>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</si>
  <si>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</si>
  <si>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</si>
  <si>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</si>
  <si>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</si>
  <si>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</si>
  <si>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</si>
  <si>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</si>
  <si>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</si>
  <si>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</si>
  <si>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</si>
  <si>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</si>
  <si>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</si>
  <si>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</si>
  <si>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</si>
  <si>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</si>
  <si>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</si>
  <si>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</si>
  <si>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</si>
  <si>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</si>
  <si>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</si>
  <si>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</si>
  <si>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</si>
  <si>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</si>
  <si>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</si>
  <si>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</si>
  <si>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</si>
  <si>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</si>
  <si>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</si>
  <si>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</si>
  <si>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</si>
  <si>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</si>
  <si>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</si>
  <si>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</si>
  <si>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</si>
  <si>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</si>
  <si>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</si>
  <si>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</si>
  <si>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</si>
  <si>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</si>
  <si>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</si>
  <si>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</si>
  <si>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</si>
  <si>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</si>
  <si>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</si>
  <si>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</si>
  <si>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</si>
  <si>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</si>
  <si>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</si>
  <si>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</si>
  <si>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</si>
  <si>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</si>
  <si>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</si>
  <si>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</si>
  <si>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</si>
  <si>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</si>
  <si>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</si>
  <si>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</si>
  <si>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</si>
  <si>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</si>
  <si>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</si>
  <si>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</si>
  <si>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</si>
  <si>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</si>
  <si>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</si>
  <si>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</si>
  <si>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</si>
  <si>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</si>
  <si>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</si>
  <si>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</si>
  <si>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</si>
  <si>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</si>
  <si>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</si>
  <si>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</si>
  <si>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</si>
  <si>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</si>
  <si>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</si>
  <si>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</si>
  <si>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</si>
  <si>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</si>
  <si>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</si>
  <si>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</si>
  <si>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</si>
  <si>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</si>
  <si>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</si>
  <si>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</si>
  <si>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</si>
  <si>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</si>
  <si>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</si>
  <si>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</si>
  <si>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</si>
  <si>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</si>
  <si>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</si>
  <si>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</si>
  <si>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</si>
  <si>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</si>
  <si>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</si>
  <si>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</si>
  <si>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</si>
  <si>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</si>
  <si>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</si>
  <si>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</si>
  <si>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</si>
  <si>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</si>
  <si>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</si>
  <si>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</si>
  <si>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</si>
  <si>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</si>
  <si>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</si>
  <si>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</si>
  <si>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</si>
  <si>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</si>
  <si>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</si>
  <si>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</si>
  <si>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</si>
  <si>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</si>
  <si>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</si>
  <si>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</si>
  <si>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</si>
  <si>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</si>
  <si>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</si>
  <si>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</si>
  <si>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</si>
  <si>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</si>
  <si>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</si>
  <si>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</si>
  <si>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</si>
  <si>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</si>
  <si>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</si>
  <si>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</si>
  <si>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</si>
  <si>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</si>
  <si>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</si>
  <si>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</si>
  <si>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</si>
  <si>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</si>
  <si>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</si>
  <si>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</si>
  <si>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</si>
  <si>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</si>
  <si>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</si>
  <si>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</si>
  <si>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</si>
  <si>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</si>
  <si>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</si>
  <si>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</si>
  <si>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</si>
  <si>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</si>
  <si>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</si>
  <si>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</si>
  <si>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</si>
  <si>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</si>
  <si>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</si>
  <si>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</si>
  <si>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</si>
  <si>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</si>
  <si>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</si>
  <si>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</si>
  <si>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</si>
  <si>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</si>
  <si>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</si>
  <si>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</si>
  <si>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</si>
  <si>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</si>
  <si>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</si>
  <si>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</si>
  <si>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</si>
  <si>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</si>
  <si>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</si>
  <si>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</si>
  <si>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</si>
  <si>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</si>
  <si>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</si>
  <si>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</si>
  <si>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</si>
  <si>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</si>
  <si>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</si>
  <si>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</si>
  <si>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</si>
  <si>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</si>
  <si>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</si>
  <si>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</si>
  <si>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</si>
  <si>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</si>
  <si>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</si>
  <si>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</si>
  <si>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</si>
  <si>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</si>
  <si>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</si>
  <si>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</si>
  <si>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</si>
  <si>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</si>
  <si>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</si>
  <si>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</si>
  <si>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</si>
  <si>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</si>
  <si>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</si>
  <si>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</si>
  <si>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</si>
  <si>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</si>
  <si>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</si>
  <si>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</si>
  <si>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</si>
  <si>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</si>
  <si>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</si>
  <si>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</si>
  <si>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</si>
  <si>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</si>
  <si>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</si>
  <si>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</si>
  <si>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</si>
  <si>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</si>
  <si>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</si>
  <si>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</si>
  <si>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</si>
  <si>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</si>
  <si>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</si>
  <si>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</si>
  <si>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</si>
  <si>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</si>
  <si>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</si>
  <si>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</si>
  <si>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</si>
  <si>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</si>
  <si>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</si>
  <si>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</si>
  <si>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</si>
  <si>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</si>
  <si>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</si>
  <si>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</si>
  <si>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</si>
  <si>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</si>
  <si>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</si>
  <si>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</si>
  <si>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</si>
  <si>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</si>
  <si>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</si>
  <si>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</si>
  <si>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</si>
  <si>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</si>
  <si>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</si>
  <si>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</si>
  <si>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</si>
  <si>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</si>
  <si>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</si>
  <si>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</si>
  <si>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</si>
  <si>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</si>
  <si>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</si>
  <si>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</si>
  <si>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</si>
  <si>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</si>
  <si>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</si>
  <si>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</si>
  <si>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</si>
  <si>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</si>
  <si>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</si>
  <si>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</si>
  <si>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</si>
  <si>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</si>
  <si>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</si>
  <si>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</si>
  <si>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</si>
  <si>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</si>
  <si>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</si>
  <si>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</si>
  <si>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</si>
  <si>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</si>
  <si>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</si>
  <si>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</si>
  <si>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</si>
  <si>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</si>
  <si>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</si>
  <si>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</si>
  <si>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</si>
  <si>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</si>
  <si>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</si>
  <si>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</si>
  <si>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</si>
  <si>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</si>
  <si>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</si>
  <si>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</si>
  <si>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</si>
  <si>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</si>
  <si>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</si>
  <si>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</si>
  <si>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</si>
  <si>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</si>
  <si>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</si>
  <si>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</si>
  <si>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</si>
  <si>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</si>
  <si>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</si>
  <si>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</si>
  <si>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</si>
  <si>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</si>
  <si>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</si>
  <si>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</si>
  <si>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</si>
  <si>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</si>
  <si>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</si>
  <si>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</si>
  <si>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</si>
  <si>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</si>
  <si>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</si>
  <si>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</si>
  <si>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</si>
  <si>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</si>
  <si>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</si>
  <si>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</si>
  <si>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</si>
  <si>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</si>
  <si>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</si>
  <si>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</si>
  <si>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</si>
  <si>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</si>
  <si>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</si>
  <si>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</si>
  <si>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</si>
  <si>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</si>
  <si>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</si>
  <si>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</si>
  <si>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</si>
  <si>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</si>
  <si>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</si>
  <si>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</si>
  <si>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</si>
  <si>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</si>
  <si>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</si>
  <si>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</si>
  <si>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</si>
  <si>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</si>
  <si>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</si>
  <si>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</si>
  <si>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</si>
  <si>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</si>
  <si>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</si>
  <si>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</si>
  <si>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</si>
  <si>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</si>
  <si>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</si>
  <si>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</si>
  <si>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</si>
  <si>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</si>
  <si>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</si>
  <si>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</si>
  <si>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</si>
  <si>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</si>
  <si>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</si>
  <si>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</si>
  <si>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</si>
  <si>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</si>
  <si>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</si>
  <si>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</si>
  <si>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</si>
  <si>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</si>
  <si>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</si>
  <si>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</si>
  <si>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</si>
  <si>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</si>
  <si>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</si>
  <si>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</si>
  <si>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</si>
  <si>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</si>
  <si>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</si>
  <si>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</si>
  <si>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</si>
  <si>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</si>
  <si>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</si>
  <si>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</si>
  <si>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</si>
  <si>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</si>
  <si>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</si>
  <si>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</si>
  <si>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</si>
  <si>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</si>
  <si>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</si>
  <si>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</si>
  <si>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</si>
  <si>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</si>
  <si>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</si>
  <si>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</si>
  <si>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</si>
  <si>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</si>
  <si>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</si>
  <si>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</si>
  <si>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</si>
  <si>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</si>
  <si>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</si>
  <si>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</si>
  <si>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</si>
  <si>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</si>
  <si>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</si>
  <si>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</si>
  <si>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</si>
  <si>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</si>
  <si>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</si>
  <si>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</si>
  <si>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</si>
  <si>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</si>
  <si>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</si>
  <si>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</si>
  <si>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</si>
  <si>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</si>
  <si>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</si>
  <si>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</si>
  <si>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</si>
  <si>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</si>
  <si>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</si>
  <si>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</si>
  <si>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</si>
  <si>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</si>
  <si>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</si>
  <si>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</si>
  <si>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</si>
  <si>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</si>
  <si>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</si>
  <si>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</si>
  <si>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</si>
  <si>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</si>
  <si>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</si>
  <si>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</si>
  <si>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</si>
  <si>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</si>
  <si>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</si>
  <si>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</si>
  <si>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</si>
  <si>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</si>
  <si>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</si>
  <si>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</si>
  <si>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</si>
  <si>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</si>
  <si>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</si>
  <si>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</si>
  <si>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</si>
  <si>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</si>
  <si>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</si>
  <si>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</si>
  <si>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</si>
  <si>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</si>
  <si>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</si>
  <si>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</si>
  <si>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</si>
  <si>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</si>
  <si>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</si>
  <si>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</si>
  <si>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</si>
  <si>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</si>
  <si>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</si>
  <si>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</si>
  <si>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</si>
  <si>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</si>
  <si>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</si>
  <si>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</si>
  <si>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</si>
  <si>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</si>
  <si>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</si>
  <si>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</si>
  <si>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</si>
  <si>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</si>
  <si>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</si>
  <si>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</si>
  <si>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</si>
  <si>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</si>
  <si>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</si>
  <si>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</si>
  <si>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</si>
  <si>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</si>
  <si>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</si>
  <si>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</si>
  <si>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</si>
  <si>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</si>
  <si>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</si>
  <si>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</si>
  <si>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</si>
  <si>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</si>
  <si>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</si>
  <si>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</si>
  <si>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</si>
  <si>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</si>
  <si>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</si>
  <si>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</si>
  <si>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</si>
  <si>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</si>
  <si>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</si>
  <si>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</si>
  <si>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</si>
  <si>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</si>
  <si>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</si>
  <si>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</si>
  <si>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</si>
  <si>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</si>
  <si>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</si>
  <si>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</si>
  <si>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</si>
  <si>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</si>
  <si>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</si>
  <si>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</si>
  <si>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</si>
  <si>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</si>
  <si>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</si>
  <si>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</si>
  <si>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</si>
  <si>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</si>
  <si>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</si>
  <si>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</si>
  <si>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</si>
  <si>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</si>
  <si>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</si>
  <si>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</si>
  <si>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</si>
  <si>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</si>
  <si>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</si>
  <si>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</si>
  <si>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</si>
  <si>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</si>
  <si>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</si>
  <si>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</si>
  <si>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</si>
  <si>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</si>
  <si>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</si>
  <si>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</si>
  <si>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</si>
  <si>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</si>
  <si>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</si>
  <si>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</si>
  <si>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</si>
  <si>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</si>
  <si>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</si>
  <si>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</si>
  <si>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</si>
  <si>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</si>
  <si>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</si>
  <si>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</si>
  <si>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</si>
  <si>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</si>
  <si>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</si>
  <si>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</si>
  <si>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</si>
  <si>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</si>
  <si>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</si>
  <si>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</si>
  <si>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</si>
  <si>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</si>
  <si>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</si>
  <si>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</si>
  <si>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</si>
  <si>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</si>
  <si>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</si>
  <si>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</si>
  <si>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</si>
  <si>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</si>
  <si>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</si>
  <si>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</si>
  <si>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</si>
  <si>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</si>
  <si>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</si>
  <si>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</si>
  <si>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</si>
  <si>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</si>
  <si>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</si>
  <si>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</si>
  <si>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</si>
  <si>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</si>
  <si>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</si>
  <si>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</si>
  <si>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</si>
  <si>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</si>
  <si>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</si>
  <si>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</si>
  <si>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</si>
  <si>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</si>
  <si>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</si>
  <si>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</si>
  <si>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</si>
  <si>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</si>
  <si>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</si>
  <si>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</si>
  <si>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</si>
  <si>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</si>
  <si>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</si>
  <si>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</si>
  <si>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</si>
  <si>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</si>
  <si>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</si>
  <si>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</si>
  <si>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</si>
  <si>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</si>
  <si>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</si>
  <si>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</si>
  <si>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</si>
  <si>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</si>
  <si>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</si>
  <si>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</si>
  <si>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</si>
  <si>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</si>
  <si>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</si>
  <si>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</si>
  <si>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</si>
  <si>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</si>
  <si>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</si>
  <si>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</si>
  <si>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</si>
  <si>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</si>
  <si>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</si>
  <si>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</si>
  <si>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</si>
  <si>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</si>
  <si>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</si>
  <si>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</si>
  <si>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</si>
  <si>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</si>
  <si>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</si>
  <si>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</si>
  <si>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</si>
  <si>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</si>
  <si>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</si>
  <si>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</si>
  <si>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</si>
  <si>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</si>
  <si>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</si>
  <si>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</si>
  <si>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</si>
  <si>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</si>
  <si>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</si>
  <si>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</si>
  <si>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</si>
  <si>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</si>
  <si>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</si>
  <si>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</si>
  <si>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</si>
  <si>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</si>
  <si>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</si>
  <si>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</si>
  <si>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</si>
  <si>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</si>
  <si>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</si>
  <si>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</si>
  <si>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</si>
  <si>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</si>
  <si>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</si>
  <si>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</si>
  <si>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</si>
  <si>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</si>
  <si>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</si>
  <si>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</si>
  <si>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</si>
  <si>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</si>
  <si>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</si>
  <si>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</si>
  <si>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</si>
  <si>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</si>
  <si>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</si>
  <si>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</si>
  <si>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</si>
  <si>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</si>
  <si>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</si>
  <si>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</si>
  <si>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</si>
  <si>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</si>
  <si>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</si>
  <si>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</si>
  <si>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</si>
  <si>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</si>
  <si>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</si>
  <si>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</si>
  <si>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</si>
  <si>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</si>
  <si>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</si>
  <si>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</si>
  <si>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</si>
  <si>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</si>
  <si>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</si>
  <si>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</si>
  <si>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</si>
  <si>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</si>
  <si>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</si>
  <si>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</si>
  <si>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</si>
  <si>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</si>
  <si>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</si>
  <si>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</si>
  <si>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</si>
  <si>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</si>
  <si>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</si>
  <si>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</si>
  <si>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</si>
  <si>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</si>
  <si>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</si>
  <si>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</si>
  <si>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</si>
  <si>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</si>
  <si>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</si>
  <si>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</si>
  <si>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</si>
  <si>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</si>
  <si>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</si>
  <si>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</si>
  <si>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</si>
  <si>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</si>
  <si>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</si>
  <si>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</si>
  <si>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</si>
  <si>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</si>
  <si>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</si>
  <si>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</si>
  <si>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</si>
  <si>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</si>
  <si>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</si>
  <si>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</si>
  <si>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</si>
  <si>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</si>
  <si>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</si>
  <si>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</si>
  <si>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</si>
  <si>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</si>
  <si>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</si>
  <si>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</si>
  <si>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</si>
  <si>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</si>
  <si>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</si>
  <si>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</si>
  <si>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</si>
  <si>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</si>
  <si>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</si>
  <si>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</si>
  <si>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</si>
  <si>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</si>
  <si>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</si>
  <si>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</si>
  <si>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</si>
  <si>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</si>
  <si>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</si>
  <si>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</si>
  <si>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</si>
  <si>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</si>
  <si>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</si>
  <si>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</si>
  <si>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</si>
  <si>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</si>
  <si>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</si>
  <si>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</si>
  <si>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</si>
  <si>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</si>
  <si>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</si>
  <si>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</si>
  <si>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</si>
  <si>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</si>
  <si>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</si>
  <si>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</si>
  <si>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</si>
  <si>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</si>
  <si>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</si>
  <si>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</si>
  <si>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</si>
  <si>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</si>
  <si>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</si>
  <si>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</si>
  <si>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</si>
  <si>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</si>
  <si>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</si>
  <si>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</si>
  <si>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</si>
  <si>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</si>
  <si>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</si>
  <si>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</si>
  <si>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</si>
  <si>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</si>
  <si>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</si>
  <si>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</si>
  <si>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</si>
  <si>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</si>
  <si>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</si>
  <si>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</si>
  <si>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</si>
  <si>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</si>
  <si>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</si>
  <si>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</si>
  <si>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</si>
  <si>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</si>
  <si>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</si>
  <si>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</si>
  <si>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</si>
  <si>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</si>
  <si>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</si>
  <si>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</si>
  <si>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</si>
  <si>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</si>
  <si>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</si>
  <si>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</si>
  <si>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</si>
  <si>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</si>
  <si>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</si>
  <si>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</si>
  <si>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</si>
  <si>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</si>
  <si>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</si>
  <si>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</si>
  <si>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</si>
  <si>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</si>
  <si>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</si>
  <si>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</si>
  <si>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</si>
  <si>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</si>
  <si>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</si>
  <si>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</si>
  <si>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</si>
  <si>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</si>
  <si>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</si>
  <si>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</si>
  <si>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</si>
  <si>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</si>
  <si>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</si>
  <si>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</si>
  <si>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</si>
  <si>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</si>
  <si>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</si>
  <si>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</si>
  <si>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</si>
  <si>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</si>
  <si>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</si>
  <si>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</si>
  <si>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</si>
  <si>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</si>
  <si>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</si>
  <si>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</si>
  <si>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</si>
  <si>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</si>
  <si>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</si>
  <si>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</si>
  <si>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</si>
  <si>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</si>
  <si>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</si>
  <si>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</si>
  <si>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</si>
  <si>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</si>
  <si>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</si>
  <si>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</si>
  <si>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</si>
  <si>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</si>
  <si>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</si>
  <si>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</si>
  <si>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</si>
  <si>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</si>
  <si>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</si>
  <si>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</si>
  <si>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</si>
  <si>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</si>
  <si>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</si>
  <si>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</si>
  <si>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</si>
  <si>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</si>
  <si>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</si>
  <si>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</si>
  <si>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</si>
  <si>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</si>
  <si>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</si>
  <si>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</si>
  <si>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</si>
  <si>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</si>
  <si>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</si>
  <si>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</si>
  <si>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</si>
  <si>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</si>
  <si>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</si>
  <si>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</si>
  <si>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</si>
  <si>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</si>
  <si>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</si>
  <si>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</si>
  <si>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</si>
  <si>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</si>
  <si>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</si>
  <si>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</si>
  <si>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</si>
  <si>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</si>
  <si>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</si>
  <si>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</si>
  <si>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</si>
  <si>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</si>
  <si>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</si>
  <si>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</si>
  <si>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</si>
  <si>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</si>
  <si>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</si>
  <si>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</si>
  <si>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</si>
  <si>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</si>
  <si>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</si>
  <si>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</si>
  <si>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</si>
  <si>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</si>
  <si>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</si>
  <si>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</si>
  <si>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</si>
  <si>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</si>
  <si>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</si>
  <si>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</si>
  <si>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</si>
  <si>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</si>
  <si>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</si>
  <si>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</si>
  <si>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</si>
  <si>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</si>
  <si>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</si>
  <si>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</si>
  <si>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</si>
  <si>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</si>
  <si>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</si>
  <si>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</si>
  <si>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</si>
  <si>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</si>
  <si>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</si>
  <si>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</si>
  <si>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</si>
  <si>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</si>
  <si>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</si>
  <si>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</si>
  <si>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</si>
  <si>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</si>
  <si>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</si>
  <si>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</si>
  <si>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</si>
  <si>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</si>
  <si>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</si>
  <si>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</si>
  <si>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</si>
  <si>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</si>
  <si>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</si>
  <si>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</si>
  <si>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</si>
  <si>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</si>
  <si>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</si>
  <si>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</si>
  <si>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</si>
  <si>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</si>
  <si>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</si>
  <si>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</si>
  <si>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</si>
  <si>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</si>
  <si>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</si>
  <si>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</si>
  <si>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</si>
  <si>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</si>
  <si>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</si>
  <si>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</si>
  <si>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</si>
  <si>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</si>
  <si>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</si>
  <si>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</si>
  <si>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</si>
  <si>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</si>
  <si>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</si>
  <si>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</si>
  <si>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</si>
  <si>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</si>
  <si>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</si>
  <si>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</si>
  <si>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</si>
  <si>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</si>
  <si>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</si>
  <si>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</si>
  <si>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</si>
  <si>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</si>
  <si>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</si>
  <si>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</si>
  <si>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</si>
  <si>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</si>
  <si>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</si>
  <si>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</si>
  <si>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</si>
  <si>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</si>
  <si>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</si>
  <si>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</si>
  <si>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</si>
  <si>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</si>
  <si>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</si>
  <si>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</si>
  <si>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</si>
  <si>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</si>
  <si>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</si>
  <si>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</si>
  <si>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</si>
  <si>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</si>
  <si>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</si>
  <si>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</si>
  <si>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</si>
  <si>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</si>
  <si>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</si>
  <si>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</si>
  <si>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</si>
  <si>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</si>
  <si>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</si>
  <si>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</si>
  <si>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</si>
  <si>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</si>
  <si>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</si>
  <si>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</si>
  <si>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</si>
  <si>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</si>
  <si>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</si>
  <si>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</si>
  <si>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</si>
  <si>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</si>
  <si>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</si>
  <si>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</si>
  <si>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</si>
  <si>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</si>
  <si>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</si>
  <si>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</si>
  <si>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</si>
  <si>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</si>
  <si>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</si>
  <si>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</si>
  <si>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</si>
  <si>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</si>
  <si>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</si>
  <si>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</si>
  <si>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</si>
  <si>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</si>
  <si>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</si>
  <si>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</si>
  <si>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</si>
  <si>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</si>
  <si>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</si>
  <si>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</si>
  <si>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</si>
  <si>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</si>
  <si>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</si>
  <si>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</si>
  <si>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</si>
  <si>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</si>
  <si>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</si>
  <si>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</si>
  <si>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</si>
  <si>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</si>
  <si>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</si>
  <si>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</si>
  <si>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</si>
  <si>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</si>
  <si>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</si>
  <si>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</si>
  <si>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</si>
  <si>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</si>
  <si>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</si>
  <si>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</si>
  <si>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</si>
  <si>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</si>
  <si>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</si>
  <si>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</si>
  <si>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</si>
  <si>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</si>
  <si>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</si>
  <si>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</si>
  <si>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</si>
  <si>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</si>
  <si>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</si>
  <si>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</si>
  <si>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</si>
  <si>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</si>
  <si>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</si>
  <si>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</si>
  <si>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</si>
  <si>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</si>
  <si>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</si>
  <si>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</si>
  <si>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</si>
  <si>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</si>
  <si>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</si>
  <si>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</si>
  <si>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</si>
  <si>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</si>
  <si>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</si>
  <si>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</si>
  <si>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</si>
  <si>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</si>
  <si>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</si>
  <si>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</si>
  <si>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</si>
  <si>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</si>
  <si>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</si>
  <si>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</si>
  <si>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</si>
  <si>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</si>
  <si>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</si>
  <si>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</si>
  <si>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</si>
  <si>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</si>
  <si>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</si>
  <si>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</si>
  <si>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</si>
  <si>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</si>
  <si>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</si>
  <si>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</si>
  <si>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</si>
  <si>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</si>
  <si>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</si>
  <si>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</si>
  <si>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</si>
  <si>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</si>
  <si>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</si>
  <si>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</si>
  <si>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</si>
  <si>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</si>
  <si>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</si>
  <si>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</si>
  <si>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</si>
  <si>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</si>
  <si>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</si>
  <si>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</si>
  <si>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</si>
  <si>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</si>
  <si>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</si>
  <si>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</si>
  <si>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</si>
  <si>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</si>
  <si>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</si>
  <si>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</si>
  <si>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</si>
  <si>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</si>
  <si>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</si>
  <si>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</si>
  <si>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</si>
  <si>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</si>
  <si>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</si>
  <si>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</si>
  <si>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</si>
  <si>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</si>
  <si>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</si>
  <si>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</si>
  <si>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</si>
  <si>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</si>
  <si>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</si>
  <si>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</si>
  <si>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</si>
  <si>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</si>
  <si>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</si>
  <si>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</si>
  <si>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</si>
  <si>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</si>
  <si>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</si>
  <si>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</si>
  <si>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</si>
  <si>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</si>
  <si>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</si>
  <si>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</si>
  <si>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</si>
  <si>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</si>
  <si>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</si>
  <si>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</si>
  <si>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</si>
  <si>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</si>
  <si>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</si>
  <si>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</si>
  <si>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</si>
  <si>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</si>
  <si>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</si>
  <si>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</si>
  <si>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</si>
  <si>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</si>
  <si>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</si>
  <si>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</si>
  <si>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</si>
  <si>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</si>
  <si>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</si>
  <si>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</si>
  <si>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</si>
  <si>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</si>
  <si>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</si>
  <si>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</si>
  <si>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</si>
  <si>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</si>
  <si>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</si>
  <si>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</si>
  <si>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</si>
  <si>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</si>
  <si>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</si>
  <si>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</si>
  <si>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</si>
  <si>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</si>
  <si>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</si>
  <si>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</si>
  <si>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</si>
  <si>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</si>
  <si>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</si>
  <si>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</si>
  <si>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</si>
  <si>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</si>
  <si>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</si>
  <si>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</si>
  <si>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</si>
  <si>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</si>
  <si>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</si>
  <si>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</si>
  <si>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</si>
  <si>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</si>
  <si>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</si>
  <si>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</si>
  <si>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</si>
  <si>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</si>
  <si>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</si>
  <si>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</si>
  <si>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</si>
  <si>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</si>
  <si>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</si>
  <si>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</si>
  <si>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</si>
  <si>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</si>
  <si>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</si>
  <si>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</si>
  <si>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</si>
  <si>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</si>
  <si>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</si>
  <si>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</si>
  <si>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</si>
  <si>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</si>
  <si>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</si>
  <si>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</si>
  <si>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</si>
  <si>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</si>
  <si>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</si>
  <si>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</si>
  <si>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</si>
  <si>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</si>
  <si>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</si>
  <si>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</si>
  <si>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</si>
  <si>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</si>
  <si>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</si>
  <si>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</si>
  <si>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</si>
  <si>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</si>
  <si>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</si>
  <si>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</si>
  <si>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</si>
  <si>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</si>
  <si>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</si>
  <si>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</si>
  <si>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</si>
  <si>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</si>
  <si>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</si>
  <si>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</si>
  <si>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</si>
  <si>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</si>
  <si>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</si>
  <si>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</si>
  <si>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</si>
  <si>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</si>
  <si>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</si>
  <si>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</si>
  <si>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</si>
  <si>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</si>
  <si>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</si>
  <si>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</si>
  <si>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</si>
  <si>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</si>
  <si>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</si>
  <si>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</si>
  <si>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</si>
  <si>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</si>
  <si>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</si>
  <si>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</si>
  <si>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</si>
  <si>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</si>
  <si>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</si>
  <si>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</si>
  <si>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</si>
  <si>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</si>
  <si>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</si>
  <si>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</si>
  <si>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</si>
  <si>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</si>
  <si>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</si>
  <si>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</si>
  <si>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</si>
  <si>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</si>
  <si>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</si>
  <si>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</si>
  <si>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</si>
  <si>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</si>
  <si>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</si>
  <si>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</si>
  <si>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</si>
  <si>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</si>
  <si>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</si>
  <si>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</si>
  <si>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</si>
  <si>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</si>
  <si>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</si>
  <si>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</si>
  <si>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</si>
  <si>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</si>
  <si>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</si>
  <si>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</si>
  <si>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</si>
  <si>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</si>
  <si>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</si>
  <si>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</si>
  <si>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</si>
  <si>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</si>
  <si>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</si>
  <si>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</si>
  <si>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</si>
  <si>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</si>
  <si>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</si>
  <si>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</si>
  <si>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</si>
  <si>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</si>
  <si>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</si>
  <si>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</si>
  <si>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</si>
  <si>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</si>
  <si>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</si>
  <si>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</si>
  <si>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</si>
  <si>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</si>
  <si>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</si>
  <si>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</si>
  <si>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</si>
  <si>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</si>
  <si>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</si>
  <si>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</si>
  <si>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</si>
  <si>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</si>
  <si>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</si>
  <si>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</si>
  <si>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</si>
  <si>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</si>
  <si>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</si>
  <si>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</si>
  <si>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</si>
  <si>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</si>
  <si>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</si>
  <si>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</si>
  <si>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</si>
  <si>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</si>
  <si>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</si>
  <si>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</si>
  <si>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</si>
  <si>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</si>
  <si>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</si>
  <si>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</si>
  <si>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</si>
  <si>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</si>
  <si>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</si>
  <si>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</si>
  <si>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</si>
  <si>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</si>
  <si>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</si>
  <si>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</si>
  <si>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</si>
  <si>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</si>
  <si>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</si>
  <si>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</si>
  <si>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</si>
  <si>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</si>
  <si>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</si>
  <si>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</si>
  <si>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</si>
  <si>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</si>
  <si>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</si>
  <si>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</si>
  <si>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</si>
  <si>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</si>
  <si>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</si>
  <si>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</si>
  <si>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</si>
  <si>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</si>
  <si>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</si>
  <si>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</si>
  <si>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</si>
  <si>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</si>
  <si>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</si>
  <si>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</si>
  <si>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</si>
  <si>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</si>
  <si>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</si>
  <si>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</si>
  <si>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</si>
  <si>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</si>
  <si>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</si>
  <si>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</si>
  <si>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</si>
  <si>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</si>
  <si>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</si>
  <si>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</si>
  <si>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</si>
  <si>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</si>
  <si>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</si>
  <si>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</si>
  <si>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</si>
  <si>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</si>
  <si>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</si>
  <si>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</si>
  <si>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</si>
  <si>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</si>
  <si>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</si>
  <si>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</si>
  <si>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</si>
  <si>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</si>
  <si>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</si>
  <si>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</si>
  <si>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</si>
  <si>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</si>
  <si>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</si>
  <si>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</si>
  <si>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</si>
  <si>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</si>
  <si>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</si>
  <si>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</si>
  <si>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</si>
  <si>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</si>
  <si>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</si>
  <si>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</si>
  <si>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</si>
  <si>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</si>
  <si>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</si>
  <si>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</si>
  <si>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</si>
  <si>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</si>
  <si>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</si>
  <si>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</si>
  <si>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</si>
  <si>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</si>
  <si>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</si>
  <si>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</si>
  <si>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</si>
  <si>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</si>
  <si>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</si>
  <si>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</si>
  <si>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</si>
  <si>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</si>
  <si>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</si>
  <si>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</si>
  <si>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</si>
  <si>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</si>
  <si>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</si>
  <si>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</si>
  <si>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</si>
  <si>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</si>
  <si>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</si>
  <si>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</si>
  <si>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</si>
  <si>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</si>
  <si>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</si>
  <si>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</si>
  <si>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</si>
  <si>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</si>
  <si>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</si>
  <si>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</si>
  <si>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</si>
  <si>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</si>
  <si>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</si>
  <si>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</si>
  <si>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</si>
  <si>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</si>
  <si>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</si>
  <si>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</si>
  <si>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</si>
  <si>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</si>
  <si>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</si>
  <si>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</si>
  <si>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</si>
  <si>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</si>
  <si>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</si>
  <si>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</si>
  <si>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</si>
  <si>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</si>
  <si>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</si>
  <si>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</si>
  <si>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</si>
  <si>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</si>
  <si>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</si>
  <si>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</si>
  <si>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</si>
  <si>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</si>
  <si>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</si>
  <si>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</si>
  <si>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</si>
  <si>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</si>
  <si>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</si>
  <si>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</si>
  <si>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</si>
  <si>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</si>
  <si>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</si>
  <si>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</si>
  <si>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</si>
  <si>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</si>
  <si>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</si>
  <si>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</si>
  <si>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</si>
  <si>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</si>
  <si>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</si>
  <si>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</si>
  <si>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</si>
  <si>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</si>
  <si>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</si>
  <si>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</si>
  <si>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</si>
  <si>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</si>
  <si>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</si>
  <si>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</si>
  <si>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</si>
  <si>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</si>
  <si>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</si>
  <si>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</si>
  <si>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</si>
  <si>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</si>
  <si>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</si>
  <si>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</si>
  <si>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</si>
  <si>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</si>
  <si>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</si>
  <si>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</si>
  <si>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</si>
  <si>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</si>
  <si>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</si>
  <si>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</si>
  <si>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</si>
  <si>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</si>
  <si>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</si>
  <si>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</si>
  <si>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</si>
  <si>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</si>
  <si>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</si>
  <si>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</si>
  <si>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</si>
  <si>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</si>
  <si>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</si>
  <si>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</si>
  <si>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</si>
  <si>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</si>
  <si>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</si>
  <si>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</si>
  <si>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</si>
  <si>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</si>
  <si>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</si>
  <si>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</si>
  <si>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</si>
  <si>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</si>
  <si>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</si>
  <si>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</si>
  <si>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</si>
  <si>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</si>
  <si>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</si>
  <si>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</si>
  <si>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</si>
  <si>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</si>
  <si>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</si>
  <si>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</si>
  <si>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</si>
  <si>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</si>
  <si>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</si>
  <si>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</si>
  <si>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</si>
  <si>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</si>
  <si>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</si>
  <si>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</si>
  <si>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</si>
  <si>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</si>
  <si>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</si>
  <si>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</si>
  <si>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</si>
  <si>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</si>
  <si>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</si>
  <si>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</si>
  <si>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</si>
  <si>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</si>
  <si>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</si>
  <si>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</si>
  <si>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</si>
  <si>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</si>
  <si>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</si>
  <si>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</si>
  <si>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</si>
  <si>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</si>
  <si>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</si>
  <si>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</si>
  <si>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</si>
  <si>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</si>
  <si>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</si>
  <si>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</si>
  <si>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</si>
  <si>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</si>
  <si>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</si>
  <si>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</si>
  <si>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</si>
  <si>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</si>
  <si>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</si>
  <si>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</si>
  <si>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</si>
  <si>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</si>
  <si>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</si>
  <si>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</si>
  <si>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</si>
  <si>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</si>
  <si>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</si>
  <si>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</si>
  <si>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</si>
  <si>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</si>
  <si>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</si>
  <si>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</si>
  <si>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</si>
  <si>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</si>
  <si>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</si>
  <si>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</si>
  <si>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</si>
  <si>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</si>
  <si>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</si>
  <si>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</si>
  <si>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</si>
  <si>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</si>
  <si>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</si>
  <si>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</si>
  <si>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</si>
  <si>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</si>
  <si>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</si>
  <si>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</si>
  <si>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</si>
  <si>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</si>
  <si>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</si>
  <si>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</si>
  <si>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</si>
  <si>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</si>
  <si>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</si>
  <si>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</si>
  <si>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</si>
  <si>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</si>
  <si>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</si>
  <si>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</si>
  <si>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</si>
  <si>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</si>
  <si>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</si>
  <si>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</si>
  <si>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</si>
  <si>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</si>
  <si>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</si>
  <si>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</si>
  <si>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</si>
  <si>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</si>
  <si>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</si>
  <si>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</si>
  <si>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</si>
  <si>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</si>
  <si>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</si>
  <si>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</si>
  <si>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</si>
  <si>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</si>
  <si>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</si>
  <si>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</si>
  <si>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</si>
  <si>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</si>
  <si>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</si>
  <si>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</si>
  <si>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</si>
  <si>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</si>
  <si>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</si>
  <si>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</si>
  <si>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</si>
  <si>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</si>
  <si>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</si>
  <si>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</si>
  <si>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</si>
  <si>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</si>
  <si>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</si>
  <si>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</si>
  <si>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</si>
  <si>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</si>
  <si>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</si>
  <si>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</si>
  <si>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</si>
  <si>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</si>
  <si>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</si>
  <si>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</si>
  <si>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</si>
  <si>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</si>
  <si>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</si>
  <si>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</si>
  <si>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</si>
  <si>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</si>
  <si>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</si>
  <si>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</si>
  <si>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</si>
  <si>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</si>
  <si>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</si>
  <si>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</si>
  <si>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</si>
  <si>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</si>
  <si>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</si>
  <si>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</si>
  <si>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</si>
  <si>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</si>
  <si>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</si>
  <si>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</si>
  <si>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</si>
  <si>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</si>
  <si>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</si>
  <si>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</si>
  <si>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</si>
  <si>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</si>
  <si>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</si>
  <si>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</si>
  <si>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</si>
  <si>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</si>
  <si>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</si>
  <si>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</si>
  <si>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</si>
  <si>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</si>
  <si>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</si>
  <si>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</si>
  <si>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</si>
  <si>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</si>
  <si>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</si>
  <si>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</si>
  <si>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</si>
  <si>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</si>
  <si>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</si>
  <si>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</si>
  <si>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</si>
  <si>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</si>
  <si>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</si>
  <si>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</si>
  <si>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</si>
  <si>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</si>
  <si>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</si>
  <si>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</si>
  <si>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</si>
  <si>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</si>
  <si>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</si>
  <si>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</si>
  <si>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</si>
  <si>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</si>
  <si>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</si>
  <si>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</si>
  <si>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</si>
  <si>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</si>
  <si>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</si>
  <si>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</si>
  <si>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</si>
  <si>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</si>
  <si>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</si>
  <si>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</si>
  <si>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</si>
  <si>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</si>
  <si>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</si>
  <si>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</si>
  <si>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</si>
  <si>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</si>
  <si>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</si>
  <si>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</si>
  <si>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</si>
  <si>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</si>
  <si>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</si>
  <si>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</si>
  <si>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</si>
  <si>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</si>
  <si>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</si>
  <si>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</si>
  <si>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</si>
  <si>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</si>
  <si>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</si>
  <si>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</si>
  <si>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</si>
  <si>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</si>
  <si>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</si>
  <si>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</si>
  <si>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</si>
  <si>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</si>
  <si>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</si>
  <si>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</si>
  <si>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</si>
  <si>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</si>
  <si>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</si>
  <si>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</si>
  <si>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</si>
  <si>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</si>
  <si>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</si>
  <si>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</si>
  <si>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</si>
  <si>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</si>
  <si>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</si>
  <si>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</si>
  <si>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</si>
  <si>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</si>
  <si>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</si>
  <si>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</si>
  <si>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</si>
  <si>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</si>
  <si>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</si>
  <si>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</si>
  <si>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</si>
  <si>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</si>
  <si>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</si>
  <si>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</si>
  <si>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</si>
  <si>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</si>
  <si>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</si>
  <si>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</si>
  <si>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</si>
  <si>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</si>
  <si>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</si>
  <si>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</si>
  <si>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</si>
  <si>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</si>
  <si>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</si>
  <si>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</si>
  <si>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</si>
  <si>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</si>
  <si>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</si>
  <si>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</si>
  <si>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</si>
  <si>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</si>
  <si>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</si>
  <si>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</si>
  <si>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</si>
  <si>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</si>
  <si>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</si>
  <si>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</si>
  <si>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</si>
  <si>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</si>
  <si>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</si>
  <si>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</si>
  <si>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</si>
  <si>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</si>
  <si>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</si>
  <si>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</si>
  <si>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</si>
  <si>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</si>
  <si>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</si>
  <si>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</si>
  <si>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</si>
  <si>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</si>
  <si>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</si>
  <si>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</si>
  <si>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</si>
  <si>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</si>
  <si>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</si>
  <si>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</si>
  <si>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</si>
  <si>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</si>
  <si>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</si>
  <si>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</si>
  <si>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</si>
  <si>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</si>
  <si>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</si>
  <si>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</si>
  <si>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</si>
  <si>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</si>
  <si>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</si>
  <si>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</si>
  <si>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</si>
  <si>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</si>
  <si>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</si>
  <si>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</si>
  <si>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</si>
  <si>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</si>
  <si>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</si>
  <si>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</si>
  <si>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</si>
  <si>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</si>
  <si>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</si>
  <si>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</si>
  <si>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</si>
  <si>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</si>
  <si>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</si>
  <si>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</si>
  <si>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</si>
  <si>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</si>
  <si>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</si>
  <si>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</si>
  <si>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</si>
  <si>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</si>
  <si>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</si>
  <si>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</si>
  <si>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</si>
  <si>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</si>
  <si>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</si>
  <si>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</si>
  <si>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</si>
  <si>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</si>
  <si>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</si>
  <si>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</si>
  <si>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</si>
  <si>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</si>
  <si>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</si>
  <si>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</si>
  <si>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</si>
  <si>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</si>
  <si>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</si>
  <si>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</si>
  <si>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</si>
  <si>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</si>
  <si>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</si>
  <si>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</si>
  <si>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</si>
  <si>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</si>
  <si>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</si>
  <si>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</si>
  <si>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</si>
  <si>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</si>
  <si>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</si>
  <si>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</si>
  <si>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</si>
  <si>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</si>
  <si>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</si>
  <si>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</si>
  <si>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</si>
  <si>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</si>
  <si>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</si>
  <si>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</si>
  <si>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</si>
  <si>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</si>
  <si>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</si>
  <si>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</si>
  <si>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</si>
  <si>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</si>
  <si>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</si>
  <si>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</si>
  <si>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</si>
  <si>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</si>
  <si>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</si>
  <si>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</si>
  <si>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</si>
  <si>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</si>
  <si>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</si>
  <si>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</si>
  <si>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</si>
  <si>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</si>
  <si>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</si>
  <si>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</si>
  <si>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</si>
  <si>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</si>
  <si>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</si>
  <si>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</si>
  <si>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</si>
  <si>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</si>
  <si>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</si>
  <si>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</si>
  <si>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</si>
  <si>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</si>
  <si>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</si>
  <si>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</si>
  <si>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</si>
  <si>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</si>
  <si>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</si>
  <si>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</si>
  <si>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</si>
  <si>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</si>
  <si>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</si>
  <si>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</si>
  <si>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</si>
  <si>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</si>
  <si>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</si>
  <si>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</si>
  <si>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</si>
  <si>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</si>
  <si>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</si>
  <si>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</si>
  <si>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</si>
  <si>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</si>
  <si>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</si>
  <si>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</si>
  <si>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</si>
  <si>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</si>
  <si>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</si>
  <si>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</si>
  <si>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</si>
  <si>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</si>
  <si>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</si>
  <si>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</si>
  <si>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</si>
  <si>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</si>
  <si>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</si>
  <si>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</si>
  <si>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</si>
  <si>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</si>
  <si>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</si>
  <si>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</si>
  <si>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</si>
  <si>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</si>
  <si>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</si>
  <si>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</si>
  <si>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</si>
  <si>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</si>
  <si>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</si>
  <si>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</si>
  <si>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</si>
  <si>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</si>
  <si>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</si>
  <si>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</si>
  <si>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</si>
  <si>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</si>
  <si>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</si>
  <si>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</si>
  <si>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</si>
  <si>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</si>
  <si>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</si>
  <si>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</si>
  <si>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</si>
  <si>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</si>
  <si>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</si>
  <si>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</si>
  <si>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</si>
  <si>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</si>
  <si>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</si>
  <si>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</si>
  <si>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</si>
  <si>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</si>
  <si>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</si>
  <si>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</si>
  <si>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</si>
  <si>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</si>
  <si>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</si>
  <si>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</si>
  <si>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</si>
  <si>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</si>
  <si>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</si>
  <si>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</si>
  <si>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</si>
  <si>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</si>
  <si>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</si>
  <si>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</si>
  <si>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</si>
  <si>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</si>
  <si>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</si>
  <si>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</si>
  <si>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</si>
  <si>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</si>
  <si>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</si>
  <si>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</si>
  <si>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</si>
  <si>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</si>
  <si>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</si>
  <si>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</si>
  <si>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</si>
  <si>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</si>
  <si>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</si>
  <si>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</si>
  <si>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</si>
  <si>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</si>
  <si>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</si>
  <si>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</si>
  <si>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</si>
  <si>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</si>
  <si>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</si>
  <si>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</si>
  <si>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</si>
  <si>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</si>
  <si>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</si>
  <si>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</si>
  <si>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</si>
  <si>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</si>
  <si>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</si>
  <si>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</si>
  <si>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</si>
  <si>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</si>
  <si>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</si>
  <si>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</si>
  <si>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</si>
  <si>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</si>
  <si>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</si>
  <si>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</si>
  <si>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</si>
  <si>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</si>
  <si>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</si>
  <si>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</si>
  <si>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</si>
  <si>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</si>
  <si>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</si>
  <si>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</si>
  <si>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</si>
  <si>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</si>
  <si>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</si>
  <si>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</si>
  <si>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</si>
  <si>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</si>
  <si>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</si>
  <si>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</si>
  <si>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</si>
  <si>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</si>
  <si>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</si>
  <si>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</si>
  <si>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</si>
  <si>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</si>
  <si>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</si>
  <si>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</si>
  <si>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</si>
  <si>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</si>
  <si>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</si>
  <si>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</si>
  <si>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</si>
  <si>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</si>
  <si>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</si>
  <si>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</si>
  <si>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</si>
  <si>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</si>
  <si>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</si>
  <si>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</si>
  <si>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</si>
  <si>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</si>
  <si>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</si>
  <si>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</si>
  <si>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</si>
  <si>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</si>
  <si>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</si>
  <si>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</si>
  <si>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</si>
  <si>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</si>
  <si>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</si>
  <si>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</si>
  <si>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</si>
  <si>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</si>
  <si>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</si>
  <si>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</si>
  <si>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</si>
  <si>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</si>
  <si>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</si>
  <si>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</si>
  <si>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</si>
  <si>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</si>
  <si>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</si>
  <si>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</si>
  <si>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</si>
  <si>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</si>
  <si>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</si>
  <si>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</si>
  <si>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</si>
  <si>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</si>
  <si>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</si>
  <si>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</si>
  <si>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</si>
  <si>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</si>
  <si>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</si>
  <si>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</si>
  <si>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</si>
  <si>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</si>
  <si>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</si>
  <si>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</si>
  <si>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</si>
  <si>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</si>
  <si>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</si>
  <si>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</si>
  <si>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</si>
  <si>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</si>
  <si>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</si>
  <si>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</si>
  <si>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</si>
  <si>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</si>
  <si>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</si>
  <si>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</si>
  <si>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</si>
  <si>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</si>
  <si>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</si>
  <si>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</si>
  <si>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</si>
  <si>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</si>
  <si>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</si>
  <si>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</si>
  <si>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</si>
  <si>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</si>
  <si>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</si>
  <si>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</si>
  <si>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</si>
  <si>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</si>
  <si>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</si>
  <si>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</si>
  <si>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</si>
  <si>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</si>
  <si>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</si>
  <si>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</si>
  <si>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</si>
  <si>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</si>
  <si>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</si>
  <si>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</si>
  <si>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</si>
  <si>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</si>
  <si>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</si>
  <si>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</si>
  <si>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</si>
  <si>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</si>
  <si>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</si>
  <si>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</si>
  <si>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</si>
  <si>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</si>
  <si>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</si>
  <si>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</si>
  <si>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</si>
  <si>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</si>
  <si>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</si>
  <si>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</si>
  <si>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</si>
  <si>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</si>
  <si>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</si>
  <si>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</si>
  <si>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</si>
  <si>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</si>
  <si>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</si>
  <si>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</si>
  <si>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</si>
  <si>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</si>
  <si>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</si>
  <si>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</si>
  <si>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</si>
  <si>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</si>
  <si>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</si>
  <si>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</si>
  <si>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</si>
  <si>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</si>
  <si>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</si>
  <si>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</si>
  <si>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</si>
  <si>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</si>
  <si>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</si>
  <si>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</si>
  <si>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</si>
  <si>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</si>
  <si>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</si>
  <si>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</si>
  <si>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</si>
  <si>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</si>
  <si>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</si>
  <si>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</si>
  <si>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</si>
  <si>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</si>
  <si>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</si>
  <si>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</si>
  <si>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</si>
  <si>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</si>
  <si>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</si>
  <si>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</si>
  <si>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</si>
  <si>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</si>
  <si>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</si>
  <si>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</si>
  <si>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</si>
  <si>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</si>
  <si>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</si>
  <si>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</si>
  <si>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</si>
  <si>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</si>
  <si>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</si>
  <si>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</si>
  <si>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</si>
  <si>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</si>
  <si>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</si>
  <si>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</si>
  <si>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</si>
  <si>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</si>
  <si>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</si>
  <si>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</si>
  <si>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</si>
  <si>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</si>
  <si>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</si>
  <si>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</si>
  <si>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</si>
  <si>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</si>
  <si>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</si>
  <si>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</si>
  <si>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</si>
  <si>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</si>
  <si>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</si>
  <si>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</si>
  <si>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</si>
  <si>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</si>
  <si>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</si>
  <si>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</si>
  <si>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</si>
  <si>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</si>
  <si>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</si>
  <si>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</si>
  <si>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</si>
  <si>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</si>
  <si>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</si>
  <si>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</si>
  <si>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</si>
  <si>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</si>
  <si>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</si>
  <si>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</si>
  <si>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</si>
  <si>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</si>
  <si>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</si>
  <si>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</si>
  <si>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</si>
  <si>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</si>
  <si>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</si>
  <si>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</si>
  <si>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</si>
  <si>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</si>
  <si>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</si>
  <si>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</si>
  <si>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</si>
  <si>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</si>
  <si>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</si>
  <si>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</si>
  <si>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</si>
  <si>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</si>
  <si>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</si>
  <si>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</si>
  <si>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</si>
  <si>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</si>
  <si>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</si>
  <si>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</si>
  <si>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</si>
  <si>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</si>
  <si>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</si>
  <si>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</si>
  <si>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</si>
  <si>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</si>
  <si>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</si>
  <si>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</si>
  <si>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</si>
  <si>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</si>
  <si>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</si>
  <si>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</si>
  <si>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</si>
  <si>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</si>
  <si>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</si>
  <si>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</si>
  <si>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</si>
  <si>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</si>
  <si>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</si>
  <si>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</si>
  <si>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</si>
  <si>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</si>
  <si>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</si>
  <si>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</si>
  <si>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</si>
  <si>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</si>
  <si>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</si>
  <si>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</si>
  <si>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</si>
  <si>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</si>
  <si>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</si>
  <si>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</si>
  <si>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</si>
  <si>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</si>
  <si>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</si>
  <si>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</si>
  <si>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</si>
  <si>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</si>
  <si>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</si>
  <si>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</si>
  <si>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</si>
  <si>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</si>
  <si>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</si>
  <si>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</si>
  <si>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</si>
  <si>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</si>
  <si>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</si>
  <si>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</si>
  <si>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</si>
  <si>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</si>
  <si>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</si>
  <si>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</si>
  <si>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</si>
  <si>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</si>
  <si>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</si>
  <si>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</si>
  <si>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</si>
  <si>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</si>
  <si>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</si>
  <si>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</si>
  <si>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</si>
  <si>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</si>
  <si>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</si>
  <si>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</si>
  <si>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</si>
  <si>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</si>
  <si>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</si>
  <si>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</si>
  <si>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</si>
  <si>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</si>
  <si>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</si>
  <si>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</si>
  <si>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</si>
  <si>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</si>
  <si>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</si>
  <si>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</si>
  <si>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</si>
  <si>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</si>
  <si>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</si>
  <si>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</si>
  <si>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</si>
  <si>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</si>
  <si>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</si>
  <si>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</si>
  <si>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</si>
  <si>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</si>
  <si>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</si>
  <si>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</si>
  <si>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</si>
  <si>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</si>
  <si>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</si>
  <si>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</si>
  <si>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</si>
  <si>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</si>
  <si>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</si>
  <si>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</si>
  <si>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</si>
  <si>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</si>
  <si>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</si>
  <si>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</si>
  <si>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</si>
  <si>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</si>
  <si>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</si>
  <si>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</si>
  <si>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</si>
  <si>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</si>
  <si>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</si>
  <si>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</si>
  <si>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</si>
  <si>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</si>
  <si>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</si>
  <si>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</si>
  <si>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</si>
  <si>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</si>
  <si>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</si>
  <si>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</si>
  <si>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</si>
  <si>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</si>
  <si>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</si>
  <si>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</si>
  <si>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</si>
  <si>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</si>
  <si>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</si>
  <si>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</si>
  <si>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</si>
  <si>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</si>
  <si>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</si>
  <si>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</si>
  <si>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</si>
  <si>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</si>
  <si>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</si>
  <si>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</si>
  <si>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</si>
  <si>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</si>
  <si>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</si>
  <si>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</si>
  <si>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</si>
  <si>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</si>
  <si>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</si>
  <si>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</si>
  <si>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</si>
  <si>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</si>
  <si>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</si>
  <si>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</si>
  <si>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</si>
  <si>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</si>
  <si>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</si>
  <si>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</si>
  <si>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</si>
  <si>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</si>
  <si>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</si>
  <si>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</si>
  <si>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</si>
  <si>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</si>
  <si>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</si>
  <si>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</si>
  <si>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</si>
  <si>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</si>
  <si>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</si>
  <si>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</si>
  <si>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</si>
  <si>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</si>
  <si>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</si>
  <si>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</si>
  <si>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</si>
  <si>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</si>
  <si>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</si>
  <si>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</si>
  <si>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</si>
  <si>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</si>
  <si>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</si>
  <si>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</si>
  <si>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</si>
  <si>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</si>
  <si>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</si>
  <si>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</si>
  <si>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</si>
  <si>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</si>
  <si>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</si>
  <si>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</si>
  <si>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</si>
  <si>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</si>
  <si>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</si>
  <si>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</si>
  <si>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</si>
  <si>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</si>
  <si>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</si>
  <si>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</si>
  <si>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</si>
  <si>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</si>
  <si>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</si>
  <si>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</si>
  <si>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</si>
  <si>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</si>
  <si>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</si>
  <si>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</si>
  <si>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</si>
  <si>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</si>
  <si>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</si>
  <si>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</si>
  <si>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</si>
  <si>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</si>
  <si>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</si>
  <si>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</si>
  <si>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</si>
  <si>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</si>
  <si>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</si>
  <si>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</si>
  <si>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</si>
  <si>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</si>
  <si>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</si>
  <si>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</si>
  <si>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</si>
  <si>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</si>
  <si>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</si>
  <si>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</si>
  <si>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</si>
  <si>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</si>
  <si>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</si>
  <si>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</si>
  <si>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</si>
  <si>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</si>
  <si>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</si>
  <si>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</si>
  <si>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</si>
  <si>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</si>
  <si>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</si>
  <si>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</si>
  <si>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</si>
  <si>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</si>
  <si>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</si>
  <si>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</si>
  <si>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</si>
  <si>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</si>
  <si>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</si>
  <si>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</si>
  <si>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</si>
  <si>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</si>
  <si>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</si>
  <si>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</si>
  <si>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</si>
  <si>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</si>
  <si>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</si>
  <si>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</si>
  <si>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</si>
  <si>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</si>
  <si>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</si>
  <si>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</si>
  <si>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</si>
  <si>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</si>
  <si>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</si>
  <si>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</si>
  <si>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</si>
  <si>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</si>
  <si>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</si>
  <si>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</si>
  <si>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</si>
  <si>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</si>
  <si>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</si>
  <si>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</si>
  <si>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</si>
  <si>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</si>
  <si>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</si>
  <si>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</si>
  <si>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</si>
  <si>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</si>
  <si>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</si>
  <si>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</si>
  <si>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</si>
  <si>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</si>
  <si>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</si>
  <si>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</si>
  <si>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</si>
  <si>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</si>
  <si>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</si>
  <si>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</si>
  <si>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</si>
  <si>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</si>
  <si>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</si>
  <si>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</si>
  <si>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</si>
  <si>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</si>
  <si>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</si>
  <si>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</si>
  <si>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</si>
  <si>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</si>
  <si>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</si>
  <si>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</si>
  <si>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</si>
  <si>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</si>
  <si>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</si>
  <si>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</si>
  <si>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</si>
  <si>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</si>
  <si>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</si>
  <si>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</si>
  <si>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</si>
  <si>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</si>
  <si>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</si>
  <si>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</si>
  <si>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</si>
  <si>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</si>
  <si>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</si>
  <si>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</si>
  <si>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</si>
  <si>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</si>
  <si>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</si>
  <si>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</si>
  <si>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</si>
  <si>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</si>
  <si>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</si>
  <si>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</si>
  <si>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</si>
  <si>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</si>
  <si>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</si>
  <si>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</si>
  <si>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</si>
  <si>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</si>
  <si>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</si>
  <si>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</si>
  <si>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</si>
  <si>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</si>
  <si>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</si>
  <si>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</si>
  <si>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</si>
  <si>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</si>
  <si>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</si>
  <si>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</si>
  <si>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</si>
  <si>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</si>
  <si>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</si>
  <si>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</si>
  <si>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</si>
  <si>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</si>
  <si>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</si>
  <si>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</si>
  <si>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</si>
  <si>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</si>
  <si>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</si>
  <si>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</si>
  <si>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</si>
  <si>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</si>
  <si>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</si>
  <si>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</si>
  <si>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</si>
  <si>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</si>
  <si>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</si>
  <si>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</si>
  <si>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</si>
  <si>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</si>
  <si>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</si>
  <si>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</si>
  <si>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</si>
  <si>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</si>
  <si>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</si>
  <si>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</si>
  <si>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</si>
  <si>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</si>
  <si>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</si>
  <si>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</si>
  <si>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</si>
  <si>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</si>
  <si>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</si>
  <si>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</si>
  <si>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</si>
  <si>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</si>
  <si>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</si>
  <si>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</si>
  <si>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</si>
  <si>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</si>
  <si>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</si>
  <si>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</si>
  <si>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</si>
  <si>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</si>
  <si>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</si>
  <si>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</si>
  <si>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</si>
  <si>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</si>
  <si>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</si>
  <si>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</si>
  <si>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</si>
  <si>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</si>
  <si>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</si>
  <si>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</si>
  <si>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</si>
  <si>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</si>
  <si>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</si>
  <si>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</si>
  <si>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</si>
  <si>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</si>
  <si>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</si>
  <si>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</si>
  <si>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</si>
  <si>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</si>
  <si>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</si>
  <si>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</si>
  <si>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</si>
  <si>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</si>
  <si>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</si>
  <si>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</si>
  <si>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</si>
  <si>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</si>
  <si>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</si>
  <si>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</si>
  <si>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</si>
  <si>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</si>
  <si>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</si>
  <si>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</si>
  <si>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</si>
  <si>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</si>
  <si>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</si>
  <si>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</si>
  <si>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</si>
  <si>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</si>
  <si>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</si>
  <si>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</si>
  <si>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</si>
  <si>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</si>
  <si>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</si>
  <si>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</si>
  <si>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</si>
  <si>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</si>
  <si>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</si>
  <si>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</si>
  <si>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</si>
  <si>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</si>
  <si>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</si>
  <si>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</si>
  <si>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</si>
  <si>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</si>
  <si>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</si>
  <si>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</si>
  <si>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</si>
  <si>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</si>
  <si>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</si>
  <si>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</si>
  <si>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</si>
  <si>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</si>
  <si>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</si>
  <si>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</si>
  <si>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</si>
  <si>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</si>
  <si>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</si>
  <si>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</si>
  <si>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</si>
  <si>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</si>
  <si>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</si>
  <si>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</si>
  <si>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</si>
  <si>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</si>
  <si>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</si>
  <si>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</si>
  <si>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</si>
  <si>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</si>
  <si>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</si>
  <si>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</si>
  <si>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</si>
  <si>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</si>
  <si>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</si>
  <si>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</si>
  <si>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</si>
  <si>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</si>
  <si>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</si>
  <si>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</si>
  <si>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</si>
  <si>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</si>
  <si>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</si>
  <si>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</si>
  <si>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</si>
  <si>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</si>
  <si>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</si>
  <si>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</si>
  <si>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</si>
  <si>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</si>
  <si>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</si>
  <si>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</si>
  <si>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</si>
  <si>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</si>
  <si>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</si>
  <si>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</si>
  <si>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</si>
  <si>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</si>
  <si>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</si>
  <si>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</si>
  <si>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</si>
  <si>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</si>
  <si>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</si>
  <si>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</si>
  <si>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</si>
  <si>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</si>
  <si>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</si>
  <si>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</si>
  <si>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</si>
  <si>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</si>
  <si>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</si>
  <si>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</si>
  <si>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</si>
  <si>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</si>
  <si>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</si>
  <si>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</si>
  <si>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</si>
  <si>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</si>
  <si>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</si>
  <si>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</si>
  <si>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</si>
  <si>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</si>
  <si>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</si>
  <si>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</si>
  <si>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</si>
  <si>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</si>
  <si>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</si>
  <si>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</si>
  <si>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</si>
  <si>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</si>
  <si>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</si>
  <si>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</si>
  <si>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</si>
  <si>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</si>
  <si>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</si>
  <si>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</si>
  <si>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</si>
  <si>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</si>
  <si>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</si>
  <si>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</si>
  <si>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</si>
  <si>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</si>
  <si>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</si>
  <si>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</si>
  <si>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</si>
  <si>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</si>
  <si>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</si>
  <si>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</si>
  <si>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</si>
  <si>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</si>
  <si>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</si>
  <si>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</si>
  <si>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</si>
  <si>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</si>
  <si>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</si>
  <si>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</si>
  <si>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</si>
  <si>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</si>
  <si>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</si>
  <si>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</si>
  <si>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</si>
  <si>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</si>
  <si>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</si>
  <si>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</si>
  <si>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</si>
  <si>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</si>
  <si>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</si>
  <si>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</si>
  <si>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</si>
  <si>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</si>
  <si>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</si>
  <si>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</si>
  <si>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</si>
  <si>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</si>
  <si>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</si>
  <si>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</si>
  <si>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</si>
  <si>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</si>
  <si>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</si>
  <si>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</si>
  <si>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</si>
  <si>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</si>
  <si>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</si>
  <si>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</si>
  <si>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</si>
  <si>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</si>
  <si>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</si>
  <si>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</si>
  <si>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</si>
  <si>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</si>
  <si>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</si>
  <si>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</si>
  <si>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</si>
  <si>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</si>
  <si>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</si>
  <si>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</si>
  <si>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</si>
  <si>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</si>
  <si>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</si>
  <si>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</si>
  <si>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</si>
  <si>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</si>
  <si>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</si>
  <si>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</si>
  <si>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</si>
  <si>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</si>
  <si>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</si>
  <si>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</si>
  <si>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</si>
  <si>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</si>
  <si>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</si>
  <si>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</si>
  <si>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</si>
  <si>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</si>
  <si>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</si>
  <si>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</si>
  <si>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</si>
  <si>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</si>
  <si>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</si>
  <si>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</si>
  <si>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</si>
  <si>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</si>
  <si>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</si>
  <si>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</si>
  <si>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</si>
  <si>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</si>
  <si>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</si>
  <si>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</si>
  <si>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</si>
  <si>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</si>
  <si>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</si>
  <si>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</si>
  <si>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</si>
  <si>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</si>
  <si>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</si>
  <si>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</si>
  <si>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</si>
  <si>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</si>
  <si>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</si>
  <si>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</si>
  <si>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</si>
  <si>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</si>
  <si>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</si>
  <si>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</si>
  <si>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</si>
  <si>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</si>
  <si>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</si>
  <si>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</si>
  <si>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</si>
  <si>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</si>
  <si>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</si>
  <si>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</si>
  <si>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</si>
  <si>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</si>
  <si>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</si>
  <si>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</si>
  <si>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</si>
  <si>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</si>
  <si>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</si>
  <si>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</si>
  <si>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</si>
  <si>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</si>
  <si>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</si>
  <si>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</si>
  <si>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</si>
  <si>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</si>
  <si>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</si>
  <si>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</si>
  <si>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</si>
  <si>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</si>
  <si>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</si>
  <si>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</si>
  <si>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</si>
  <si>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</si>
  <si>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</si>
  <si>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</si>
  <si>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</si>
  <si>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</si>
  <si>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</si>
  <si>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</si>
  <si>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</si>
  <si>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</si>
  <si>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</si>
  <si>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</si>
  <si>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</si>
  <si>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</si>
  <si>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</si>
  <si>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</si>
  <si>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</si>
  <si>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</si>
  <si>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</si>
  <si>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</si>
  <si>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</si>
  <si>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</si>
  <si>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</si>
  <si>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</si>
  <si>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</si>
  <si>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</si>
  <si>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</si>
  <si>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</si>
  <si>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</si>
  <si>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</si>
  <si>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</si>
  <si>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</si>
  <si>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</si>
  <si>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</si>
  <si>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</si>
  <si>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</si>
  <si>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</si>
  <si>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</si>
  <si>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</si>
  <si>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</si>
  <si>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</si>
  <si>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</si>
  <si>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</si>
  <si>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</si>
  <si>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</si>
  <si>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</si>
  <si>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</si>
  <si>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</si>
  <si>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</si>
  <si>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</si>
  <si>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</si>
  <si>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</si>
  <si>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</si>
  <si>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</si>
  <si>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</si>
  <si>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</si>
  <si>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</si>
  <si>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</si>
  <si>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</si>
  <si>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</si>
  <si>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</si>
  <si>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</si>
  <si>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</si>
  <si>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</si>
  <si>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</si>
  <si>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</si>
  <si>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</si>
  <si>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</si>
  <si>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</si>
  <si>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</si>
  <si>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</si>
  <si>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</si>
  <si>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</si>
  <si>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</si>
  <si>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</si>
  <si>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</si>
  <si>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</si>
  <si>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</si>
  <si>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</si>
  <si>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</si>
  <si>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</si>
  <si>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</si>
  <si>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</si>
  <si>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</si>
  <si>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</si>
  <si>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</si>
  <si>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</si>
  <si>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</si>
  <si>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</si>
  <si>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</si>
  <si>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</si>
  <si>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</si>
  <si>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</si>
  <si>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</si>
  <si>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</si>
  <si>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</si>
  <si>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</si>
  <si>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</si>
  <si>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</si>
  <si>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</si>
  <si>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</si>
  <si>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</si>
  <si>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</si>
  <si>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</si>
  <si>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</si>
  <si>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</si>
  <si>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</si>
  <si>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</si>
  <si>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</si>
  <si>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</si>
  <si>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</si>
  <si>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</si>
  <si>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</si>
  <si>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</si>
  <si>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</si>
  <si>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</si>
  <si>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</si>
  <si>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</si>
  <si>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</si>
  <si>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</si>
  <si>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</si>
  <si>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</si>
  <si>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</si>
  <si>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</si>
  <si>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</si>
  <si>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</si>
  <si>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</si>
  <si>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</si>
  <si>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</si>
  <si>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</si>
  <si>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</si>
  <si>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</si>
  <si>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</si>
  <si>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</si>
  <si>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</si>
  <si>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</si>
  <si>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</si>
  <si>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</si>
  <si>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</si>
  <si>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</si>
  <si>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</si>
  <si>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</si>
  <si>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</si>
  <si>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</si>
  <si>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</si>
  <si>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</si>
  <si>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</si>
  <si>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</si>
  <si>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</si>
  <si>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</si>
  <si>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</si>
  <si>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</si>
  <si>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</si>
  <si>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</si>
  <si>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</si>
  <si>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</si>
  <si>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</si>
  <si>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</si>
  <si>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</si>
  <si>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</si>
  <si>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</si>
  <si>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</si>
  <si>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</si>
  <si>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</si>
  <si>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</si>
  <si>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</si>
  <si>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</si>
  <si>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</si>
  <si>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</si>
  <si>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</si>
  <si>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</si>
  <si>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</si>
  <si>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</si>
  <si>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</si>
  <si>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</si>
  <si>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</si>
  <si>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</si>
  <si>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</si>
  <si>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</si>
  <si>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</si>
  <si>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</si>
  <si>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</si>
  <si>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</si>
  <si>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</si>
  <si>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</si>
  <si>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</si>
  <si>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</si>
  <si>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</si>
  <si>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</si>
  <si>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</si>
  <si>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</si>
  <si>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</si>
  <si>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</si>
  <si>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</si>
  <si>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</si>
  <si>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</si>
  <si>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</si>
  <si>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</si>
  <si>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</si>
  <si>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</si>
  <si>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</si>
  <si>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</si>
  <si>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</si>
  <si>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</si>
  <si>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</si>
  <si>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</si>
  <si>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</si>
  <si>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</si>
  <si>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</si>
  <si>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</si>
  <si>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</si>
  <si>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</si>
  <si>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</si>
  <si>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</si>
  <si>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</si>
  <si>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</si>
  <si>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</si>
  <si>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</si>
  <si>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</si>
  <si>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</si>
  <si>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</si>
  <si>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</si>
  <si>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</si>
  <si>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</si>
  <si>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</si>
  <si>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</si>
  <si>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</si>
  <si>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</si>
  <si>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</si>
  <si>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</si>
  <si>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</si>
  <si>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</si>
  <si>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</si>
  <si>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</si>
  <si>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</si>
  <si>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</si>
  <si>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</si>
  <si>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</si>
  <si>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</si>
  <si>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</si>
  <si>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</si>
  <si>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</si>
  <si>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</si>
  <si>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</si>
  <si>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</si>
  <si>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</si>
  <si>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</si>
  <si>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</si>
  <si>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</si>
  <si>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</si>
  <si>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</si>
  <si>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</si>
  <si>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</si>
  <si>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</si>
  <si>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</si>
  <si>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</si>
  <si>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</si>
  <si>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</si>
  <si>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</si>
  <si>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</si>
  <si>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</si>
  <si>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</si>
  <si>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</si>
  <si>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</si>
  <si>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</si>
  <si>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</si>
  <si>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</si>
  <si>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</si>
  <si>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</si>
  <si>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</si>
  <si>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</si>
  <si>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</si>
  <si>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</si>
  <si>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</si>
  <si>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</si>
  <si>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</si>
  <si>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</si>
  <si>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</si>
  <si>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</si>
  <si>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</si>
  <si>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</si>
  <si>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</si>
  <si>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</si>
  <si>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</si>
  <si>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</si>
  <si>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</si>
  <si>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</si>
  <si>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</si>
  <si>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</si>
  <si>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</si>
  <si>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</si>
  <si>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</si>
  <si>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</si>
  <si>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</si>
  <si>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</si>
  <si>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</si>
  <si>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</si>
  <si>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</si>
  <si>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</si>
  <si>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</si>
  <si>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</si>
  <si>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</si>
  <si>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</si>
  <si>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</si>
  <si>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</si>
  <si>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</si>
  <si>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</si>
  <si>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</si>
  <si>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</si>
  <si>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</si>
  <si>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</si>
  <si>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</si>
  <si>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</si>
  <si>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</si>
  <si>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</si>
  <si>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</si>
  <si>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</si>
  <si>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</si>
  <si>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</si>
  <si>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</si>
  <si>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</si>
  <si>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</si>
  <si>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</si>
  <si>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</si>
  <si>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</si>
  <si>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</si>
  <si>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</si>
  <si>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</si>
  <si>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</si>
  <si>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</si>
  <si>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</si>
  <si>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</si>
  <si>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</si>
  <si>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</si>
  <si>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</si>
  <si>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</si>
  <si>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</si>
  <si>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</si>
  <si>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</si>
  <si>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</si>
  <si>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</si>
  <si>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</si>
  <si>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</si>
  <si>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</si>
  <si>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</si>
  <si>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</si>
  <si>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</si>
  <si>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</si>
  <si>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</si>
  <si>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</si>
  <si>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</si>
  <si>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</si>
  <si>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</si>
  <si>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</si>
  <si>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</si>
  <si>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</si>
  <si>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</si>
  <si>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</si>
  <si>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</si>
  <si>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</si>
  <si>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</si>
  <si>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</si>
  <si>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</si>
  <si>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</si>
  <si>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</si>
  <si>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</si>
  <si>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</si>
  <si>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</si>
  <si>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</si>
  <si>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</si>
  <si>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</si>
  <si>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</si>
  <si>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</si>
  <si>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</si>
  <si>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</si>
  <si>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</si>
  <si>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</si>
  <si>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</si>
  <si>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</si>
  <si>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</si>
  <si>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</si>
  <si>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</si>
  <si>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</si>
  <si>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</si>
  <si>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</si>
  <si>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</si>
  <si>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</si>
  <si>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</si>
  <si>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</si>
  <si>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</si>
  <si>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</si>
  <si>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</si>
  <si>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</si>
  <si>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</si>
  <si>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</si>
  <si>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</si>
  <si>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</si>
  <si>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</si>
  <si>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</si>
  <si>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</si>
  <si>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</si>
  <si>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</si>
  <si>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</si>
  <si>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</si>
  <si>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</si>
  <si>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</si>
  <si>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</si>
  <si>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</si>
  <si>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</si>
  <si>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</si>
  <si>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</si>
  <si>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</si>
  <si>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</si>
  <si>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</si>
  <si>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</si>
  <si>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</si>
  <si>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</si>
  <si>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</si>
  <si>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</si>
  <si>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</si>
  <si>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</si>
  <si>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</si>
  <si>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</si>
  <si>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</si>
  <si>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</si>
  <si>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</si>
  <si>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</si>
  <si>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</si>
  <si>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</si>
  <si>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</si>
  <si>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</si>
  <si>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</si>
  <si>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</si>
  <si>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</si>
  <si>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</si>
  <si>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</si>
  <si>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</si>
  <si>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</si>
  <si>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</si>
  <si>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</si>
  <si>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</si>
  <si>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</si>
  <si>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</si>
  <si>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</si>
  <si>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</si>
  <si>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</si>
  <si>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</si>
  <si>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</si>
  <si>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</si>
  <si>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</si>
  <si>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</si>
  <si>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</si>
  <si>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</si>
  <si>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</si>
  <si>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</si>
  <si>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</si>
  <si>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</si>
  <si>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</si>
  <si>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</si>
  <si>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</si>
  <si>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</si>
  <si>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</si>
  <si>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</si>
  <si>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</si>
  <si>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</si>
  <si>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</si>
  <si>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</si>
  <si>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</si>
  <si>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</si>
  <si>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</si>
  <si>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</si>
  <si>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</si>
  <si>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</si>
  <si>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</si>
  <si>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</si>
  <si>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</si>
  <si>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</si>
  <si>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</si>
  <si>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</si>
  <si>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</si>
  <si>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</si>
  <si>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</si>
  <si>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</si>
  <si>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</si>
  <si>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</si>
  <si>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</si>
  <si>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</si>
  <si>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</si>
  <si>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</si>
  <si>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</si>
  <si>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</si>
  <si>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</si>
  <si>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</si>
  <si>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</si>
  <si>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</si>
  <si>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</si>
  <si>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</si>
  <si>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</si>
  <si>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</si>
  <si>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</si>
  <si>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</si>
  <si>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</si>
  <si>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</si>
  <si>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</si>
  <si>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</si>
  <si>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</si>
  <si>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</si>
  <si>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</si>
  <si>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</si>
  <si>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</si>
  <si>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</si>
  <si>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</si>
  <si>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</si>
  <si>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</si>
  <si>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</si>
  <si>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</si>
  <si>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</si>
  <si>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</si>
  <si>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</si>
  <si>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</si>
  <si>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</si>
  <si>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</si>
  <si>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</si>
  <si>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</si>
  <si>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</si>
  <si>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</si>
  <si>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</si>
  <si>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</si>
  <si>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</si>
  <si>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</si>
  <si>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</si>
  <si>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</si>
  <si>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</si>
  <si>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</si>
  <si>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</si>
  <si>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</si>
  <si>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</si>
  <si>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</si>
  <si>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</si>
  <si>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</si>
  <si>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</si>
  <si>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</si>
  <si>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</si>
  <si>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</si>
  <si>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</si>
  <si>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</si>
  <si>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</si>
  <si>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</si>
  <si>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</si>
  <si>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</si>
  <si>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</si>
  <si>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</si>
  <si>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</si>
  <si>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</si>
  <si>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</si>
  <si>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</si>
  <si>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</si>
  <si>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</si>
  <si>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</si>
  <si>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</si>
  <si>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</si>
  <si>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</si>
  <si>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</si>
  <si>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</si>
  <si>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</si>
  <si>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</si>
  <si>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</si>
  <si>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</si>
  <si>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</si>
  <si>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</si>
  <si>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</si>
  <si>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</si>
  <si>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</si>
  <si>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</si>
  <si>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</si>
  <si>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</si>
  <si>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</si>
  <si>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</si>
  <si>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</si>
  <si>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</si>
  <si>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</si>
  <si>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</si>
  <si>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</si>
  <si>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</si>
  <si>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</si>
  <si>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</si>
  <si>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</si>
  <si>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</si>
  <si>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</si>
  <si>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</si>
  <si>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</si>
  <si>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</si>
  <si>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</si>
  <si>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</si>
  <si>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</si>
  <si>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</si>
  <si>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</si>
  <si>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</si>
  <si>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</si>
  <si>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</si>
  <si>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</si>
  <si>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</si>
  <si>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</si>
  <si>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</si>
  <si>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</si>
  <si>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</si>
  <si>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</si>
  <si>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</si>
  <si>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</si>
  <si>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</si>
  <si>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</si>
  <si>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</si>
  <si>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</si>
  <si>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</si>
  <si>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</si>
  <si>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</si>
  <si>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</si>
  <si>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</si>
  <si>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</si>
  <si>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</si>
  <si>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</si>
  <si>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</si>
  <si>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</si>
  <si>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</si>
  <si>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</si>
  <si>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</si>
  <si>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</si>
  <si>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</si>
  <si>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</si>
  <si>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</si>
  <si>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</si>
  <si>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</si>
  <si>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</si>
  <si>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</si>
  <si>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</si>
  <si>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</si>
  <si>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</si>
  <si>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</si>
  <si>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</si>
  <si>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</si>
  <si>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</si>
  <si>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</si>
  <si>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</si>
  <si>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</si>
  <si>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</si>
  <si>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</si>
  <si>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</si>
  <si>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</si>
  <si>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</si>
  <si>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</si>
  <si>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</si>
  <si>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</si>
  <si>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</si>
  <si>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</si>
  <si>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</si>
  <si>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</si>
  <si>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</si>
  <si>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</si>
  <si>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</si>
  <si>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</si>
  <si>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</si>
  <si>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</si>
  <si>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</si>
  <si>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</si>
  <si>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</si>
  <si>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</si>
  <si>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</si>
  <si>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</si>
  <si>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</si>
  <si>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</si>
  <si>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</si>
  <si>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</si>
  <si>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</si>
  <si>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</si>
  <si>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</si>
  <si>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</si>
  <si>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</si>
  <si>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</si>
  <si>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</si>
  <si>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</si>
  <si>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</si>
  <si>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</si>
  <si>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</si>
  <si>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</si>
  <si>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</si>
  <si>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</si>
  <si>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</si>
  <si>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</si>
  <si>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</si>
  <si>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</si>
  <si>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</si>
  <si>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</si>
  <si>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</si>
  <si>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</si>
  <si>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</si>
  <si>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</si>
  <si>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</si>
  <si>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</si>
  <si>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</si>
  <si>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</si>
  <si>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</si>
  <si>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</si>
  <si>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</si>
  <si>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</si>
  <si>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</si>
  <si>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</si>
  <si>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</si>
  <si>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</si>
  <si>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</si>
  <si>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</si>
  <si>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</si>
  <si>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</si>
  <si>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</si>
  <si>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</si>
  <si>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</si>
  <si>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</si>
  <si>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</si>
  <si>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</si>
  <si>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</si>
  <si>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</si>
  <si>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</si>
  <si>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</si>
  <si>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</si>
  <si>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</si>
  <si>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</si>
  <si>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</si>
  <si>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</si>
  <si>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</si>
  <si>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</si>
  <si>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</si>
  <si>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</si>
  <si>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</si>
  <si>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</si>
  <si>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</si>
  <si>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</si>
  <si>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</si>
  <si>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</si>
  <si>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</si>
  <si>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</si>
  <si>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</si>
  <si>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</si>
  <si>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</si>
  <si>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</si>
  <si>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</si>
  <si>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</si>
  <si>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</si>
  <si>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</si>
  <si>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</si>
  <si>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</si>
  <si>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</si>
  <si>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</si>
  <si>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</si>
  <si>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</si>
  <si>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</si>
  <si>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</si>
  <si>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</si>
  <si>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</si>
  <si>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</si>
  <si>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</si>
  <si>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</si>
  <si>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</si>
  <si>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</si>
  <si>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</si>
  <si>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</si>
  <si>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</si>
  <si>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</si>
  <si>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</si>
  <si>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</si>
  <si>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</si>
  <si>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</si>
  <si>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</si>
  <si>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</si>
  <si>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</si>
  <si>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</si>
  <si>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</si>
  <si>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</si>
  <si>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</si>
  <si>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</si>
  <si>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</si>
  <si>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</si>
  <si>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</si>
  <si>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</si>
  <si>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</si>
  <si>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</si>
  <si>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</si>
  <si>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</si>
  <si>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</si>
  <si>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</si>
  <si>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</si>
  <si>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</si>
  <si>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</si>
  <si>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</si>
  <si>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</si>
  <si>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</si>
  <si>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</si>
  <si>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</si>
  <si>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</si>
  <si>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</si>
  <si>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</si>
  <si>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</si>
  <si>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</si>
  <si>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</si>
  <si>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</si>
  <si>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</si>
  <si>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</si>
  <si>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</si>
  <si>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</si>
  <si>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</si>
  <si>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</si>
  <si>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</si>
  <si>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</si>
  <si>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</si>
  <si>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</si>
  <si>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</si>
  <si>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</si>
  <si>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</si>
  <si>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</si>
  <si>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</si>
  <si>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</si>
  <si>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</si>
  <si>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</si>
  <si>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</si>
  <si>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</si>
  <si>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</si>
  <si>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</si>
  <si>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</si>
  <si>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</si>
  <si>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</si>
  <si>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</si>
  <si>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</si>
  <si>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</si>
  <si>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</si>
  <si>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</si>
  <si>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</si>
  <si>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</si>
  <si>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</si>
  <si>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</si>
  <si>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</si>
  <si>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</si>
  <si>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</si>
  <si>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</si>
  <si>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</si>
  <si>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</si>
  <si>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</si>
  <si>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</si>
  <si>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</si>
  <si>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</si>
  <si>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</si>
  <si>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</si>
  <si>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</si>
  <si>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</si>
  <si>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</si>
  <si>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</si>
  <si>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</si>
  <si>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</si>
  <si>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</si>
  <si>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</si>
  <si>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</si>
  <si>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</si>
  <si>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</si>
  <si>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</si>
  <si>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</si>
  <si>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</si>
  <si>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</si>
  <si>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</si>
  <si>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</si>
  <si>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</si>
  <si>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</si>
  <si>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</si>
  <si>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</si>
  <si>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</si>
  <si>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</si>
  <si>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</si>
  <si>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</si>
  <si>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</si>
  <si>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</si>
  <si>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</si>
  <si>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</si>
  <si>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</si>
  <si>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</si>
  <si>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</si>
  <si>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</si>
  <si>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</si>
  <si>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</si>
  <si>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</si>
  <si>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</si>
  <si>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</si>
  <si>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</si>
  <si>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</si>
  <si>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</si>
  <si>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</si>
  <si>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</si>
  <si>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</si>
  <si>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</si>
  <si>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</si>
  <si>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</si>
  <si>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</si>
  <si>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</si>
  <si>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</si>
  <si>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</si>
  <si>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</si>
  <si>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</si>
  <si>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</si>
  <si>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</si>
  <si>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</si>
  <si>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</si>
  <si>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</si>
  <si>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</si>
  <si>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</si>
  <si>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</si>
  <si>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</si>
  <si>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</si>
  <si>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</si>
  <si>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</si>
  <si>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</si>
  <si>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</si>
  <si>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</si>
  <si>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</si>
  <si>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</si>
  <si>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</si>
  <si>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</si>
  <si>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</si>
  <si>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</si>
  <si>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</si>
  <si>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</si>
  <si>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</si>
  <si>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</si>
  <si>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</si>
  <si>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</si>
  <si>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</si>
  <si>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</si>
  <si>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</si>
  <si>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</si>
  <si>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</si>
  <si>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</si>
  <si>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</si>
  <si>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</si>
  <si>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</si>
  <si>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</si>
  <si>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</si>
  <si>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</si>
  <si>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</si>
  <si>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</si>
  <si>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</si>
  <si>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</si>
  <si>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</si>
  <si>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</si>
  <si>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</si>
  <si>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</si>
  <si>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</si>
  <si>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</si>
  <si>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</si>
  <si>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</si>
  <si>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</si>
  <si>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</si>
  <si>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</si>
  <si>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</si>
  <si>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</si>
  <si>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</si>
  <si>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</si>
  <si>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</si>
  <si>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</si>
  <si>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</si>
  <si>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</si>
  <si>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</si>
  <si>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</si>
  <si>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</si>
  <si>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</si>
  <si>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</si>
  <si>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</si>
  <si>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</si>
  <si>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</si>
  <si>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</si>
  <si>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</si>
  <si>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</si>
  <si>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</si>
  <si>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</si>
  <si>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</si>
  <si>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</si>
  <si>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</si>
  <si>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</si>
  <si>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</si>
  <si>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</si>
  <si>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</si>
  <si>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</si>
  <si>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</si>
  <si>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</si>
  <si>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</si>
  <si>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</si>
  <si>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</si>
  <si>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</si>
  <si>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</si>
  <si>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</si>
  <si>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</si>
  <si>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</si>
  <si>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</si>
  <si>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</si>
  <si>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</si>
  <si>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</si>
  <si>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</si>
  <si>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</si>
  <si>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</si>
  <si>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</si>
  <si>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</si>
  <si>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</si>
  <si>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</si>
  <si>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</si>
  <si>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</si>
  <si>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</si>
  <si>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</si>
  <si>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</si>
  <si>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</si>
  <si>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</si>
  <si>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</si>
  <si>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</si>
  <si>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</si>
  <si>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</si>
  <si>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</si>
  <si>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</si>
  <si>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</si>
  <si>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</si>
  <si>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</si>
  <si>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</si>
  <si>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</si>
  <si>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</si>
  <si>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</si>
  <si>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</si>
  <si>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</si>
  <si>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</si>
  <si>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</si>
  <si>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</si>
  <si>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</si>
  <si>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</si>
  <si>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</si>
  <si>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</si>
  <si>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</si>
  <si>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</si>
  <si>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</si>
  <si>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</si>
  <si>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</si>
  <si>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</si>
  <si>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</si>
  <si>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</si>
  <si>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</si>
  <si>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</si>
  <si>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</si>
  <si>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</si>
  <si>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</si>
  <si>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</si>
  <si>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</si>
  <si>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</si>
  <si>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</si>
  <si>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</si>
  <si>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</si>
  <si>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</si>
  <si>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</si>
  <si>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</si>
  <si>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</si>
  <si>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</si>
  <si>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</si>
  <si>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</si>
  <si>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</si>
  <si>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</si>
  <si>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</si>
  <si>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</si>
  <si>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</si>
  <si>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</si>
  <si>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</si>
  <si>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</si>
  <si>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</si>
  <si>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</si>
  <si>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</si>
  <si>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</si>
  <si>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</si>
  <si>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</si>
  <si>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</si>
  <si>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</si>
  <si>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</si>
  <si>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</si>
  <si>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</si>
  <si>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</si>
  <si>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</si>
  <si>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</si>
  <si>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</si>
  <si>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</si>
  <si>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</si>
  <si>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</si>
  <si>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</si>
  <si>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</si>
  <si>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</si>
  <si>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</si>
  <si>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</si>
  <si>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</si>
  <si>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</si>
  <si>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</si>
  <si>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</si>
  <si>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</si>
  <si>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</si>
  <si>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</si>
  <si>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</si>
  <si>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</si>
  <si>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</si>
  <si>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</si>
  <si>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</si>
  <si>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</si>
  <si>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</si>
  <si>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</si>
  <si>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</si>
  <si>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</si>
  <si>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</si>
  <si>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</si>
  <si>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</si>
  <si>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</si>
  <si>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</si>
  <si>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</si>
  <si>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</si>
  <si>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</si>
  <si>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</si>
  <si>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</si>
  <si>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</si>
  <si>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</si>
  <si>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</si>
  <si>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</si>
  <si>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</si>
  <si>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</si>
  <si>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</si>
  <si>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</si>
  <si>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</si>
  <si>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</si>
  <si>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</si>
  <si>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</si>
  <si>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</si>
  <si>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</si>
  <si>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</si>
  <si>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</si>
  <si>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</si>
  <si>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</si>
  <si>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</si>
  <si>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</si>
  <si>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</si>
  <si>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</si>
  <si>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</si>
  <si>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</si>
  <si>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</si>
  <si>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</si>
  <si>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</si>
  <si>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</si>
  <si>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</si>
  <si>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</si>
  <si>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</si>
  <si>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</si>
  <si>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</si>
  <si>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</si>
  <si>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</si>
  <si>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</si>
  <si>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</si>
  <si>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</si>
  <si>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</si>
  <si>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</si>
  <si>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</si>
  <si>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</si>
  <si>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</si>
  <si>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</si>
  <si>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</si>
  <si>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</si>
  <si>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</si>
  <si>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</si>
  <si>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</si>
  <si>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</si>
  <si>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</si>
  <si>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</si>
  <si>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</si>
  <si>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</si>
  <si>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</si>
  <si>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</si>
  <si>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</si>
  <si>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</si>
  <si>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</si>
  <si>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</si>
  <si>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</si>
  <si>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</si>
  <si>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</si>
  <si>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</si>
  <si>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</si>
  <si>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</si>
  <si>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</si>
  <si>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</si>
  <si>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</si>
  <si>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</si>
  <si>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</si>
  <si>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</si>
  <si>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</si>
  <si>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</si>
  <si>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</si>
  <si>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</si>
  <si>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</si>
  <si>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</si>
  <si>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</si>
  <si>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</si>
  <si>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</si>
  <si>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</si>
  <si>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</si>
  <si>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</si>
  <si>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</si>
  <si>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</si>
  <si>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</si>
  <si>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</si>
  <si>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</si>
  <si>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</si>
  <si>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</si>
  <si>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</si>
  <si>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</si>
  <si>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</si>
  <si>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</si>
  <si>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</si>
  <si>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</si>
  <si>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</si>
  <si>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</si>
  <si>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</si>
  <si>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</si>
  <si>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</si>
  <si>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</si>
  <si>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</si>
  <si>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</si>
  <si>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</si>
  <si>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</si>
  <si>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</si>
  <si>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</si>
  <si>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</si>
  <si>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</si>
  <si>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</si>
  <si>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</si>
  <si>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</si>
  <si>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</si>
  <si>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</si>
  <si>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</si>
  <si>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</si>
  <si>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</si>
  <si>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</si>
  <si>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</si>
  <si>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</si>
  <si>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</si>
  <si>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</si>
  <si>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</si>
  <si>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</si>
  <si>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</si>
  <si>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</si>
  <si>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</si>
  <si>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</si>
  <si>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</si>
  <si>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</si>
  <si>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</si>
  <si>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</si>
  <si>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</si>
  <si>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</si>
  <si>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</si>
  <si>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</si>
  <si>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</si>
  <si>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</si>
  <si>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</si>
  <si>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</si>
  <si>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</si>
  <si>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</si>
  <si>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</si>
  <si>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</si>
  <si>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</si>
  <si>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</si>
  <si>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</si>
  <si>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</si>
  <si>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</si>
  <si>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</si>
  <si>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</si>
  <si>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</si>
  <si>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</si>
  <si>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</si>
  <si>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</si>
  <si>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</si>
  <si>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</si>
  <si>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</si>
  <si>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</si>
  <si>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</si>
  <si>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</si>
  <si>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</si>
  <si>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</si>
  <si>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</si>
  <si>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</si>
  <si>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</si>
  <si>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</si>
  <si>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</si>
  <si>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</si>
  <si>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</si>
  <si>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</si>
  <si>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</si>
  <si>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</si>
  <si>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</si>
  <si>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</si>
  <si>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</si>
  <si>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</si>
  <si>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</si>
  <si>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</si>
  <si>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</si>
  <si>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</si>
  <si>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</si>
  <si>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</si>
  <si>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</si>
  <si>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</si>
  <si>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</si>
  <si>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</si>
  <si>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</si>
  <si>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</si>
  <si>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</si>
  <si>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</si>
  <si>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</si>
  <si>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</si>
  <si>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</si>
  <si>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</si>
  <si>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</si>
  <si>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</si>
  <si>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</si>
  <si>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</si>
  <si>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</si>
  <si>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</si>
  <si>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</si>
  <si>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</si>
  <si>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</si>
  <si>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</si>
  <si>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</si>
  <si>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</si>
  <si>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</si>
  <si>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</si>
  <si>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</si>
  <si>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</si>
  <si>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</si>
  <si>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</si>
  <si>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</si>
  <si>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</si>
  <si>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</si>
  <si>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</si>
  <si>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</si>
  <si>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</si>
  <si>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</si>
  <si>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</si>
  <si>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</si>
  <si>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</si>
  <si>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</si>
  <si>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</si>
  <si>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</si>
  <si>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</si>
  <si>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</si>
  <si>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</si>
  <si>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</si>
  <si>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</si>
  <si>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</si>
  <si>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</si>
  <si>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</si>
  <si>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</si>
  <si>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</si>
  <si>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</si>
  <si>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</si>
  <si>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</si>
  <si>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</si>
  <si>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</si>
  <si>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</si>
  <si>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</si>
  <si>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</si>
  <si>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</si>
  <si>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</si>
  <si>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</si>
  <si>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</si>
  <si>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</si>
  <si>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</si>
  <si>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</si>
  <si>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</si>
  <si>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</si>
  <si>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</si>
  <si>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</si>
  <si>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</si>
  <si>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</si>
  <si>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</si>
  <si>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</si>
  <si>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</si>
  <si>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</si>
  <si>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</si>
  <si>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</si>
  <si>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</si>
  <si>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</si>
  <si>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</si>
  <si>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</si>
  <si>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</si>
  <si>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</si>
  <si>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</si>
  <si>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</si>
  <si>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</si>
  <si>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</si>
  <si>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</si>
  <si>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</si>
  <si>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</si>
  <si>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</si>
  <si>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</si>
  <si>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</si>
  <si>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</si>
  <si>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</si>
  <si>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</si>
  <si>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</si>
  <si>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</si>
  <si>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</si>
  <si>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</si>
  <si>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</si>
  <si>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</si>
  <si>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</si>
  <si>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</si>
  <si>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</si>
  <si>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</si>
  <si>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</si>
  <si>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</si>
  <si>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</si>
  <si>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</si>
  <si>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</si>
  <si>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</si>
  <si>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</si>
  <si>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</si>
  <si>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</si>
  <si>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</si>
  <si>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</si>
  <si>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</si>
  <si>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</si>
  <si>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</si>
  <si>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</si>
  <si>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</si>
  <si>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</si>
  <si>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</si>
  <si>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</si>
  <si>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</si>
  <si>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</si>
  <si>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</si>
  <si>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</si>
  <si>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</si>
  <si>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</si>
  <si>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</si>
  <si>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</si>
  <si>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</si>
  <si>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</si>
  <si>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</si>
  <si>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</si>
  <si>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</si>
  <si>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</si>
  <si>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</si>
  <si>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</si>
  <si>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</si>
  <si>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</si>
  <si>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</si>
  <si>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</si>
  <si>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</si>
  <si>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</si>
  <si>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</si>
  <si>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</si>
  <si>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</si>
  <si>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</si>
  <si>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</si>
  <si>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</si>
  <si>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</si>
  <si>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</si>
  <si>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</si>
  <si>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</si>
  <si>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</si>
  <si>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</si>
  <si>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</si>
  <si>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</si>
  <si>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</si>
  <si>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</si>
  <si>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</si>
  <si>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</si>
  <si>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</si>
  <si>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</si>
  <si>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</si>
  <si>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</si>
  <si>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</si>
  <si>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</si>
  <si>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</si>
  <si>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</si>
  <si>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</si>
  <si>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</si>
  <si>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</si>
  <si>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</si>
  <si>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</si>
  <si>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</si>
  <si>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</si>
  <si>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</si>
  <si>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</si>
  <si>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</si>
  <si>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</si>
  <si>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</si>
  <si>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</si>
  <si>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</si>
  <si>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</si>
  <si>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</si>
  <si>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</si>
  <si>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</si>
  <si>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</si>
  <si>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</si>
  <si>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</si>
  <si>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</si>
  <si>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</si>
  <si>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</si>
  <si>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</si>
  <si>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</si>
  <si>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</si>
  <si>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</si>
  <si>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</si>
  <si>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</si>
  <si>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</si>
  <si>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</si>
  <si>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</si>
  <si>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</si>
  <si>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</si>
  <si>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</si>
  <si>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</si>
  <si>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</si>
  <si>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</si>
  <si>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</si>
  <si>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</si>
  <si>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</si>
  <si>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</si>
  <si>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</si>
  <si>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</si>
  <si>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</si>
  <si>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</si>
  <si>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</si>
  <si>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</si>
  <si>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</si>
  <si>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</si>
  <si>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</si>
  <si>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</si>
  <si>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</si>
  <si>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</si>
  <si>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</si>
  <si>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</si>
  <si>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</si>
  <si>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</si>
  <si>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</si>
  <si>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</si>
  <si>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</si>
  <si>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</si>
  <si>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</si>
  <si>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</si>
  <si>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</si>
  <si>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</si>
  <si>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</si>
  <si>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</si>
  <si>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</si>
  <si>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</si>
  <si>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</si>
  <si>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</si>
  <si>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</si>
  <si>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</si>
  <si>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</si>
  <si>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</si>
  <si>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</si>
  <si>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</si>
  <si>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</si>
  <si>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</si>
  <si>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</si>
  <si>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</si>
  <si>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</si>
  <si>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</si>
  <si>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</si>
  <si>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</si>
  <si>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</si>
  <si>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</si>
  <si>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</si>
  <si>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</si>
  <si>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</si>
  <si>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</si>
  <si>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</si>
  <si>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</si>
  <si>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</si>
  <si>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</si>
  <si>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</si>
  <si>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</si>
  <si>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</si>
  <si>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</si>
  <si>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</si>
  <si>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</si>
  <si>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</si>
  <si>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</si>
  <si>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</si>
  <si>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</si>
  <si>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</si>
  <si>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</si>
  <si>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</si>
  <si>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</si>
  <si>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</si>
  <si>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</si>
  <si>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</si>
  <si>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</si>
  <si>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</si>
  <si>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</si>
  <si>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</si>
  <si>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</si>
  <si>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</si>
  <si>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</si>
  <si>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</si>
  <si>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</si>
  <si>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</si>
  <si>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</si>
  <si>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</si>
  <si>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</si>
  <si>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</si>
  <si>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</si>
  <si>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</si>
  <si>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</si>
  <si>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</si>
  <si>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</si>
  <si>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</si>
  <si>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</si>
  <si>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</si>
  <si>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</si>
  <si>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</si>
  <si>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</si>
  <si>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</si>
  <si>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</si>
  <si>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</si>
  <si>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</si>
  <si>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</si>
  <si>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</si>
  <si>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</si>
  <si>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</si>
  <si>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</si>
  <si>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</si>
  <si>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</si>
  <si>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</si>
  <si>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</si>
  <si>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</si>
  <si>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</si>
  <si>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</si>
  <si>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</si>
  <si>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</si>
  <si>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</si>
  <si>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</si>
  <si>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</si>
  <si>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</si>
  <si>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</si>
  <si>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</si>
  <si>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</si>
  <si>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</si>
  <si>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</si>
  <si>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</si>
  <si>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</si>
  <si>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</si>
  <si>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</si>
  <si>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</si>
  <si>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</si>
  <si>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</si>
  <si>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</si>
  <si>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</si>
  <si>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</si>
  <si>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</si>
  <si>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</si>
  <si>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</si>
  <si>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</si>
  <si>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</si>
  <si>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</si>
  <si>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</si>
  <si>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</si>
  <si>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</si>
  <si>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</si>
  <si>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</si>
  <si>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</si>
  <si>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</si>
  <si>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</si>
  <si>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</si>
  <si>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</si>
  <si>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</si>
  <si>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</si>
  <si>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</si>
  <si>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</si>
  <si>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</si>
  <si>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</si>
  <si>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</si>
  <si>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</si>
  <si>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</si>
  <si>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</si>
  <si>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</si>
  <si>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</si>
  <si>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</si>
  <si>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</si>
  <si>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</si>
  <si>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</si>
  <si>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</si>
  <si>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</si>
  <si>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</si>
  <si>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</si>
  <si>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</si>
  <si>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</si>
  <si>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</si>
  <si>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</si>
  <si>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</si>
  <si>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</si>
  <si>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</si>
  <si>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</si>
  <si>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</si>
  <si>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</si>
  <si>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</si>
  <si>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</si>
  <si>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</si>
  <si>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</si>
  <si>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</si>
  <si>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</si>
  <si>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</si>
  <si>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</si>
  <si>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</si>
  <si>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</si>
  <si>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</si>
  <si>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</si>
  <si>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</si>
  <si>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</si>
  <si>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</si>
  <si>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</si>
  <si>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</si>
  <si>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</si>
  <si>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</si>
  <si>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</si>
  <si>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</si>
  <si>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</si>
  <si>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</si>
  <si>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</si>
  <si>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</si>
  <si>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</si>
  <si>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</si>
  <si>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</si>
  <si>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</si>
  <si>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</si>
  <si>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</si>
  <si>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</si>
  <si>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</si>
  <si>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</si>
  <si>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</si>
  <si>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</si>
  <si>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</si>
  <si>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</si>
  <si>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</si>
  <si>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</si>
  <si>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</si>
  <si>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</si>
  <si>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</si>
  <si>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</si>
  <si>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</si>
  <si>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</si>
  <si>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</si>
  <si>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</si>
  <si>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</si>
  <si>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</si>
  <si>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</si>
  <si>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</si>
  <si>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</si>
  <si>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</si>
  <si>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</si>
  <si>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</si>
  <si>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</si>
  <si>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</si>
  <si>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</si>
  <si>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</si>
  <si>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</si>
  <si>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</si>
  <si>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</si>
  <si>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</si>
  <si>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</si>
  <si>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</si>
  <si>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</si>
  <si>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</si>
  <si>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</si>
  <si>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</si>
  <si>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</si>
  <si>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</si>
  <si>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</si>
  <si>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</si>
  <si>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</si>
  <si>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</si>
  <si>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</si>
  <si>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</si>
  <si>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</si>
  <si>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</si>
  <si>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</si>
  <si>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</si>
  <si>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</si>
  <si>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</si>
  <si>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</si>
  <si>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</si>
  <si>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</si>
  <si>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</si>
  <si>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</si>
  <si>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</si>
  <si>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</si>
  <si>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</si>
  <si>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</si>
  <si>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</si>
  <si>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</si>
  <si>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</si>
  <si>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</si>
  <si>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</si>
  <si>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</si>
  <si>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</si>
  <si>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</si>
  <si>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</si>
  <si>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</si>
  <si>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</si>
  <si>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</si>
  <si>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</si>
  <si>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</si>
  <si>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</si>
  <si>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</si>
  <si>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</si>
  <si>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</si>
  <si>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</si>
  <si>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</si>
  <si>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</si>
  <si>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</si>
  <si>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</si>
  <si>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</si>
  <si>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</si>
  <si>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</si>
  <si>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</si>
  <si>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</si>
  <si>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</si>
  <si>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</si>
  <si>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</si>
  <si>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</si>
  <si>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</si>
  <si>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</si>
  <si>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</si>
  <si>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</si>
  <si>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</si>
  <si>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</si>
  <si>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</si>
  <si>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</si>
  <si>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</si>
  <si>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</si>
  <si>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</si>
  <si>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</si>
  <si>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</si>
  <si>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</si>
  <si>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</si>
  <si>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</si>
  <si>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</si>
  <si>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</si>
  <si>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</si>
  <si>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</si>
  <si>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</si>
  <si>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</si>
  <si>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</si>
  <si>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</si>
  <si>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</si>
  <si>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</si>
  <si>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</si>
  <si>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</si>
  <si>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</si>
  <si>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</si>
  <si>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</si>
  <si>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</si>
  <si>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</si>
  <si>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</si>
  <si>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</si>
  <si>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</si>
  <si>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</si>
  <si>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</si>
  <si>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</si>
  <si>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</si>
  <si>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</si>
  <si>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</si>
  <si>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</si>
  <si>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</si>
  <si>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</si>
  <si>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</si>
  <si>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</si>
  <si>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</si>
  <si>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</si>
  <si>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</si>
  <si>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</si>
  <si>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</si>
  <si>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</si>
  <si>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</si>
  <si>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</si>
  <si>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</si>
  <si>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</si>
  <si>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</si>
  <si>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</si>
  <si>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</si>
  <si>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</si>
  <si>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</si>
  <si>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</si>
  <si>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</si>
  <si>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</si>
  <si>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</si>
  <si>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</si>
  <si>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</si>
  <si>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</si>
  <si>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</si>
  <si>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</si>
  <si>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</si>
  <si>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</si>
  <si>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</si>
  <si>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</si>
  <si>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</si>
  <si>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</si>
  <si>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</si>
  <si>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</si>
  <si>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</si>
  <si>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</si>
  <si>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</si>
  <si>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</si>
  <si>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</si>
  <si>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</si>
  <si>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</si>
  <si>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</si>
  <si>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</si>
  <si>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</si>
  <si>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</si>
  <si>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</si>
  <si>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</si>
  <si>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</si>
  <si>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</si>
  <si>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</si>
  <si>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</si>
  <si>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</si>
  <si>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</si>
  <si>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</si>
  <si>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</si>
  <si>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</si>
  <si>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</si>
  <si>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</si>
  <si>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</si>
  <si>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</si>
  <si>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</si>
  <si>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</si>
  <si>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</si>
  <si>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</si>
  <si>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</si>
  <si>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</si>
  <si>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</si>
  <si>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</si>
  <si>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</si>
  <si>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</si>
  <si>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</si>
  <si>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</si>
  <si>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</si>
  <si>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</si>
  <si>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</si>
  <si>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</si>
  <si>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</si>
  <si>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</si>
  <si>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</si>
  <si>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</si>
  <si>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</si>
  <si>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</si>
  <si>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</si>
  <si>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</si>
  <si>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</si>
  <si>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</si>
  <si>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</si>
  <si>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</si>
  <si>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</si>
  <si>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</si>
  <si>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</si>
  <si>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</si>
  <si>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</si>
  <si>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</si>
  <si>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</si>
  <si>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</si>
  <si>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</si>
  <si>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</si>
  <si>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</si>
  <si>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</si>
  <si>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</si>
  <si>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</si>
  <si>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</si>
  <si>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</si>
  <si>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</si>
  <si>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</si>
  <si>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</si>
  <si>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</si>
  <si>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</si>
  <si>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</si>
  <si>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</si>
  <si>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</si>
  <si>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</si>
  <si>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</si>
  <si>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</si>
  <si>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</si>
  <si>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</si>
  <si>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</si>
  <si>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</si>
  <si>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</si>
  <si>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</si>
  <si>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</si>
  <si>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</si>
  <si>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</si>
  <si>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</si>
  <si>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</si>
  <si>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</si>
  <si>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</si>
  <si>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</si>
  <si>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</si>
  <si>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</si>
  <si>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</si>
  <si>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</si>
  <si>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</si>
  <si>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</si>
  <si>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</si>
  <si>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</si>
  <si>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</si>
  <si>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</si>
  <si>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</si>
  <si>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</si>
  <si>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</si>
  <si>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</si>
  <si>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</si>
  <si>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</si>
  <si>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</si>
  <si>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</si>
  <si>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</si>
  <si>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</si>
  <si>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</si>
  <si>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</si>
  <si>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</si>
  <si>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</si>
  <si>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</si>
  <si>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</si>
  <si>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</si>
  <si>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</si>
  <si>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</si>
  <si>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</si>
  <si>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</si>
  <si>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</si>
  <si>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</si>
  <si>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</si>
  <si>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</si>
  <si>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</si>
  <si>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</si>
  <si>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</si>
  <si>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</si>
  <si>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</si>
  <si>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</si>
  <si>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</si>
  <si>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</si>
  <si>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</si>
  <si>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</si>
  <si>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</si>
  <si>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</si>
  <si>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</si>
  <si>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</si>
  <si>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</si>
  <si>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</si>
  <si>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</si>
  <si>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</si>
  <si>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</si>
  <si>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</si>
  <si>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</si>
  <si>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</si>
  <si>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</si>
  <si>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</si>
  <si>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</si>
  <si>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</si>
  <si>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</si>
  <si>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</si>
  <si>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</si>
  <si>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</si>
  <si>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</si>
  <si>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</si>
  <si>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</si>
  <si>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</si>
  <si>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</si>
  <si>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</si>
  <si>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</si>
  <si>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</si>
  <si>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</si>
  <si>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</si>
  <si>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</si>
  <si>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</si>
  <si>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</si>
  <si>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</si>
  <si>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</si>
  <si>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</si>
  <si>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</si>
  <si>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</si>
  <si>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</si>
  <si>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</si>
  <si>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</si>
  <si>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</si>
  <si>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</si>
  <si>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</si>
  <si>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</si>
  <si>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</si>
  <si>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</si>
  <si>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</si>
  <si>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</si>
  <si>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</si>
  <si>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</si>
  <si>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</si>
  <si>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</si>
  <si>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</si>
  <si>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</si>
  <si>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</si>
  <si>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</si>
  <si>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</si>
  <si>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</si>
  <si>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</si>
  <si>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</si>
  <si>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</si>
  <si>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</si>
  <si>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</si>
  <si>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</si>
  <si>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</si>
  <si>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</si>
  <si>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</si>
  <si>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</si>
  <si>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</si>
  <si>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</si>
  <si>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</si>
  <si>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</si>
  <si>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</si>
  <si>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</si>
  <si>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</si>
  <si>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</si>
  <si>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</si>
  <si>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</si>
  <si>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</si>
  <si>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</si>
  <si>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</si>
  <si>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</si>
  <si>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</si>
  <si>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</si>
  <si>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</si>
  <si>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</si>
  <si>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</si>
  <si>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</si>
  <si>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</si>
  <si>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</si>
  <si>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</si>
  <si>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</si>
  <si>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</si>
  <si>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</si>
  <si>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</si>
  <si>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</si>
  <si>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</si>
  <si>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</si>
  <si>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</si>
  <si>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</si>
  <si>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</si>
  <si>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</si>
  <si>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</si>
  <si>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</si>
  <si>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</si>
  <si>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</si>
  <si>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</si>
  <si>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</si>
  <si>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</si>
  <si>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</si>
  <si>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</si>
  <si>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</si>
  <si>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</si>
  <si>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</si>
  <si>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</si>
  <si>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</si>
  <si>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</si>
  <si>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</si>
  <si>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</si>
  <si>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</si>
  <si>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</si>
  <si>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</si>
  <si>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</si>
  <si>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</si>
  <si>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</si>
  <si>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</si>
  <si>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</si>
  <si>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</si>
  <si>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</si>
  <si>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</si>
  <si>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</si>
  <si>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</si>
  <si>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</si>
  <si>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</si>
  <si>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</si>
  <si>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</si>
  <si>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</si>
  <si>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</si>
  <si>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</si>
  <si>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</si>
  <si>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</si>
  <si>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</si>
  <si>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</si>
  <si>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</si>
  <si>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</si>
  <si>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</si>
  <si>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</si>
  <si>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</si>
  <si>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</si>
  <si>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</si>
  <si>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</si>
  <si>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</si>
  <si>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</si>
  <si>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</si>
  <si>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</si>
  <si>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</si>
  <si>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</si>
  <si>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</si>
  <si>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</si>
  <si>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</si>
  <si>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</si>
  <si>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</si>
  <si>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</si>
  <si>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</si>
  <si>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</si>
  <si>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</si>
  <si>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</si>
  <si>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</si>
  <si>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</si>
  <si>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</si>
  <si>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</si>
  <si>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</si>
  <si>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</si>
  <si>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</si>
  <si>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</si>
  <si>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</si>
  <si>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</si>
  <si>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</si>
  <si>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</si>
  <si>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</si>
  <si>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</si>
  <si>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</si>
  <si>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</si>
  <si>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</si>
  <si>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</si>
  <si>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</si>
  <si>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</si>
  <si>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</si>
  <si>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</si>
  <si>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</si>
  <si>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</si>
  <si>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</si>
  <si>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</si>
  <si>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</si>
  <si>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</si>
  <si>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</si>
  <si>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</si>
  <si>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</si>
  <si>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</si>
  <si>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</si>
  <si>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</si>
  <si>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</si>
  <si>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</si>
  <si>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</si>
  <si>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</si>
  <si>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</si>
  <si>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</si>
  <si>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</si>
  <si>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</si>
  <si>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</si>
  <si>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</si>
  <si>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</si>
  <si>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</si>
  <si>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</si>
  <si>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</si>
  <si>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</si>
  <si>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</si>
  <si>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</si>
  <si>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</si>
  <si>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</si>
  <si>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</si>
  <si>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</si>
  <si>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</si>
  <si>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</si>
  <si>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</si>
  <si>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</si>
  <si>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</si>
  <si>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</si>
  <si>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</si>
  <si>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</si>
  <si>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</si>
  <si>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</si>
  <si>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</si>
  <si>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</si>
  <si>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</si>
  <si>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</si>
  <si>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</si>
  <si>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</si>
  <si>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</si>
  <si>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</si>
  <si>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</si>
  <si>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</si>
  <si>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</si>
  <si>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</si>
  <si>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</si>
  <si>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</si>
  <si>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</si>
  <si>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</si>
  <si>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</si>
  <si>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</si>
  <si>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</si>
  <si>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</si>
  <si>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</si>
  <si>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</si>
  <si>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</si>
  <si>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</si>
  <si>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</si>
  <si>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</si>
  <si>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</si>
  <si>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</si>
  <si>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</si>
  <si>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</si>
  <si>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</si>
  <si>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</si>
  <si>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</si>
  <si>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</si>
  <si>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</si>
  <si>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</si>
  <si>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</si>
  <si>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</si>
  <si>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</si>
  <si>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</si>
  <si>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</si>
  <si>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</si>
  <si>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</si>
  <si>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</si>
  <si>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</si>
  <si>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</si>
  <si>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</si>
  <si>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</si>
  <si>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</si>
  <si>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</si>
  <si>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</si>
  <si>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</si>
  <si>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</si>
  <si>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</si>
  <si>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</si>
  <si>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</si>
  <si>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</si>
  <si>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</si>
  <si>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</si>
  <si>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</si>
  <si>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</si>
  <si>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</si>
  <si>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</si>
  <si>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</si>
  <si>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</si>
  <si>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</si>
  <si>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</si>
  <si>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</si>
  <si>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</si>
  <si>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</si>
  <si>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</si>
  <si>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</si>
  <si>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</si>
  <si>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</si>
  <si>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</si>
  <si>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</si>
  <si>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</si>
  <si>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</si>
  <si>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</si>
  <si>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</si>
  <si>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</si>
  <si>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</si>
  <si>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</si>
  <si>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</si>
  <si>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</si>
  <si>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</si>
  <si>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</si>
  <si>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</si>
  <si>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</si>
  <si>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</si>
  <si>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</si>
  <si>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</si>
  <si>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</si>
  <si>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</si>
  <si>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</si>
  <si>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</si>
  <si>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</si>
  <si>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</si>
  <si>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</si>
  <si>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</si>
  <si>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</si>
  <si>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</si>
  <si>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</si>
  <si>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</si>
  <si>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</si>
  <si>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</si>
  <si>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</si>
  <si>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</si>
  <si>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</si>
  <si>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</si>
  <si>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</si>
  <si>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</si>
  <si>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</si>
  <si>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</si>
  <si>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</si>
  <si>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</si>
  <si>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</si>
  <si>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</si>
  <si>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</si>
  <si>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</si>
  <si>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</si>
  <si>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</si>
  <si>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</si>
  <si>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</si>
  <si>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</si>
  <si>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</si>
  <si>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</si>
  <si>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</si>
  <si>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</si>
  <si>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</si>
  <si>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</si>
  <si>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</si>
  <si>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</si>
  <si>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</si>
  <si>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</si>
  <si>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</si>
  <si>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</si>
  <si>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</si>
  <si>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</si>
  <si>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</si>
  <si>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</si>
  <si>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</si>
  <si>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</si>
  <si>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</si>
  <si>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</si>
  <si>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</si>
  <si>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</si>
  <si>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</si>
  <si>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</si>
  <si>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</si>
  <si>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</si>
  <si>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</si>
  <si>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</si>
  <si>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</si>
  <si>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</si>
  <si>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</si>
  <si>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</si>
  <si>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</si>
  <si>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</si>
  <si>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</si>
  <si>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</si>
  <si>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</si>
  <si>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</si>
  <si>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</si>
  <si>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</si>
  <si>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</si>
  <si>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</si>
  <si>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</si>
  <si>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</si>
  <si>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</si>
  <si>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</si>
  <si>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</si>
  <si>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</si>
  <si>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</si>
  <si>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</si>
  <si>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</si>
  <si>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</si>
  <si>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</si>
  <si>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</si>
  <si>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</si>
  <si>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</si>
  <si>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</si>
  <si>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</si>
  <si>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</si>
  <si>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</si>
  <si>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</si>
  <si>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</si>
  <si>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</si>
  <si>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</si>
  <si>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</si>
  <si>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</si>
  <si>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</si>
  <si>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</si>
  <si>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</si>
  <si>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</si>
  <si>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</si>
  <si>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</si>
  <si>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</si>
  <si>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</si>
  <si>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</si>
  <si>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</si>
  <si>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</si>
  <si>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</si>
  <si>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</si>
  <si>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</si>
  <si>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</si>
  <si>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</si>
  <si>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</si>
  <si>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</si>
  <si>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</si>
  <si>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</si>
  <si>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</si>
  <si>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</si>
  <si>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</si>
  <si>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</si>
  <si>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</si>
  <si>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</si>
  <si>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</si>
  <si>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</si>
  <si>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</si>
  <si>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</si>
  <si>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</si>
  <si>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</si>
  <si>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</si>
  <si>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</si>
  <si>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</si>
  <si>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</si>
  <si>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</si>
  <si>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</si>
  <si>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</si>
  <si>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</si>
  <si>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</si>
  <si>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</si>
  <si>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</si>
  <si>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</si>
  <si>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</si>
  <si>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</si>
  <si>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</si>
  <si>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</si>
  <si>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</si>
  <si>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</si>
  <si>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</si>
  <si>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</si>
  <si>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</si>
  <si>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</si>
  <si>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</si>
  <si>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</si>
  <si>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</si>
  <si>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</si>
  <si>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</si>
  <si>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</si>
  <si>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</si>
  <si>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</si>
  <si>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</si>
  <si>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</si>
  <si>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</si>
  <si>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</si>
  <si>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</si>
  <si>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</si>
  <si>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</si>
  <si>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</si>
  <si>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</si>
  <si>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</si>
  <si>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</si>
  <si>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</si>
  <si>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</si>
  <si>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</si>
  <si>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</si>
  <si>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</si>
  <si>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</si>
  <si>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</si>
  <si>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</si>
  <si>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</si>
  <si>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</si>
  <si>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</si>
  <si>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</si>
  <si>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</si>
  <si>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</si>
  <si>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</si>
  <si>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</si>
  <si>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</si>
  <si>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</si>
  <si>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</si>
  <si>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</si>
  <si>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</si>
  <si>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</si>
  <si>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</si>
  <si>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</si>
  <si>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</si>
  <si>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</si>
  <si>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</si>
  <si>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</si>
  <si>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</si>
  <si>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</si>
  <si>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</si>
  <si>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</si>
  <si>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</si>
  <si>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</si>
  <si>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</si>
  <si>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</si>
  <si>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</si>
  <si>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</si>
  <si>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</si>
  <si>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</si>
  <si>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</si>
  <si>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</si>
  <si>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</si>
  <si>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</si>
  <si>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</si>
  <si>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</si>
  <si>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</si>
  <si>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</si>
  <si>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</si>
  <si>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</si>
  <si>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</si>
  <si>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</si>
  <si>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</si>
  <si>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</si>
  <si>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</si>
  <si>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</si>
  <si>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</si>
  <si>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</si>
  <si>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</si>
  <si>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</si>
  <si>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</si>
  <si>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</si>
  <si>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</si>
  <si>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</si>
  <si>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</si>
  <si>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</si>
  <si>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</si>
  <si>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</si>
  <si>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</si>
  <si>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</si>
  <si>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</si>
  <si>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</si>
  <si>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</si>
  <si>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</si>
  <si>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</si>
  <si>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</si>
  <si>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</si>
  <si>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</si>
  <si>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</si>
  <si>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</si>
  <si>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</si>
  <si>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</si>
  <si>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</si>
  <si>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</si>
  <si>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</si>
  <si>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</si>
  <si>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</si>
  <si>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</si>
  <si>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</si>
  <si>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</si>
  <si>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</si>
  <si>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</si>
  <si>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</si>
  <si>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</si>
  <si>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</si>
  <si>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</si>
  <si>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</si>
  <si>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</si>
  <si>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</si>
  <si>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</si>
  <si>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</si>
  <si>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</si>
  <si>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</si>
  <si>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</si>
  <si>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</si>
  <si>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</si>
  <si>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</si>
  <si>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</si>
  <si>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</si>
  <si>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</si>
  <si>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</si>
  <si>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</si>
  <si>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</si>
  <si>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</si>
  <si>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</si>
  <si>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</si>
  <si>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</si>
  <si>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</si>
  <si>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</si>
  <si>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</si>
  <si>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</si>
  <si>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</si>
  <si>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</si>
  <si>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</si>
  <si>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</si>
  <si>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</si>
  <si>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</si>
  <si>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</si>
  <si>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</si>
  <si>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</si>
  <si>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</si>
  <si>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</si>
  <si>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</si>
  <si>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</si>
  <si>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</si>
  <si>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</si>
  <si>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</si>
  <si>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</si>
  <si>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</si>
  <si>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</si>
  <si>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</si>
  <si>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</si>
  <si>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</si>
  <si>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</si>
  <si>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</si>
  <si>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</si>
  <si>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</si>
  <si>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</si>
  <si>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</si>
  <si>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</si>
  <si>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</si>
  <si>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</si>
  <si>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</si>
  <si>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</si>
  <si>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</si>
  <si>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</si>
  <si>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</si>
  <si>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</si>
  <si>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</si>
  <si>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</si>
  <si>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</si>
  <si>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</si>
  <si>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</si>
  <si>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</si>
  <si>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</si>
  <si>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</si>
  <si>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</si>
  <si>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</si>
  <si>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</si>
  <si>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</si>
  <si>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</si>
  <si>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</si>
  <si>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</si>
  <si>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</si>
  <si>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</si>
  <si>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</si>
  <si>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</si>
  <si>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</si>
  <si>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</si>
  <si>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</si>
  <si>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</si>
  <si>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</si>
  <si>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</si>
  <si>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</si>
  <si>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</si>
  <si>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</si>
  <si>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</si>
  <si>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</si>
  <si>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</si>
  <si>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</si>
  <si>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</si>
  <si>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</si>
  <si>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</si>
  <si>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</si>
  <si>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</si>
  <si>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</si>
  <si>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</si>
  <si>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</si>
  <si>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</si>
  <si>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</si>
  <si>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</si>
  <si>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</si>
  <si>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</si>
  <si>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</si>
  <si>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</si>
  <si>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</si>
  <si>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</si>
  <si>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</si>
  <si>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</si>
  <si>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</si>
  <si>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</si>
  <si>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</si>
  <si>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</si>
  <si>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</si>
  <si>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</si>
  <si>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</si>
  <si>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</si>
  <si>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</si>
  <si>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</si>
  <si>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</si>
  <si>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</si>
  <si>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</si>
  <si>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</si>
  <si>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</si>
  <si>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</si>
  <si>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</si>
  <si>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</si>
  <si>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</si>
  <si>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</si>
  <si>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</si>
  <si>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</si>
  <si>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</si>
  <si>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</si>
  <si>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</si>
  <si>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</si>
  <si>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</si>
  <si>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</si>
  <si>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</si>
  <si>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</si>
  <si>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</si>
  <si>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</si>
  <si>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</si>
  <si>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</si>
  <si>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</si>
  <si>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</si>
  <si>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</si>
  <si>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</si>
  <si>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</si>
  <si>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</si>
  <si>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</si>
  <si>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</si>
  <si>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</si>
  <si>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</si>
  <si>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</si>
  <si>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</si>
  <si>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</si>
  <si>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</si>
  <si>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</si>
  <si>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</si>
  <si>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</si>
  <si>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</si>
  <si>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</si>
  <si>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</si>
  <si>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</si>
  <si>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</si>
  <si>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</si>
  <si>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</si>
  <si>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</si>
  <si>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</si>
  <si>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</si>
  <si>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</si>
  <si>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</si>
  <si>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</si>
  <si>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</si>
  <si>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</si>
  <si>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</si>
  <si>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</si>
  <si>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</si>
  <si>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</si>
  <si>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</si>
  <si>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</si>
  <si>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</si>
  <si>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</si>
  <si>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</si>
  <si>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</si>
  <si>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</si>
  <si>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</si>
  <si>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</si>
  <si>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</si>
  <si>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</si>
  <si>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</si>
  <si>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</si>
  <si>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</si>
  <si>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</si>
  <si>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</si>
  <si>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</si>
  <si>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</si>
  <si>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</si>
  <si>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</si>
  <si>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</si>
  <si>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</si>
  <si>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</si>
  <si>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</si>
  <si>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</si>
  <si>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</si>
  <si>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</si>
  <si>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</si>
  <si>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</si>
  <si>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</si>
  <si>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</si>
  <si>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</si>
  <si>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</si>
  <si>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</si>
  <si>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</si>
  <si>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</si>
  <si>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</si>
  <si>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</si>
  <si>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</si>
  <si>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</si>
  <si>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</si>
  <si>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</si>
  <si>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</si>
  <si>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</si>
  <si>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</si>
  <si>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</si>
  <si>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</si>
  <si>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</si>
  <si>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</si>
  <si>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</si>
  <si>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</si>
  <si>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</si>
  <si>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</si>
  <si>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</si>
  <si>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</si>
  <si>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</si>
  <si>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</si>
  <si>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</si>
  <si>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</si>
  <si>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</si>
  <si>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</si>
  <si>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</si>
  <si>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</si>
  <si>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</si>
  <si>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</si>
  <si>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</si>
  <si>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</si>
  <si>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</si>
  <si>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</si>
  <si>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</si>
  <si>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</si>
  <si>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</si>
  <si>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</si>
  <si>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</si>
  <si>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</si>
  <si>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</si>
  <si>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</si>
  <si>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</si>
  <si>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</si>
  <si>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</si>
  <si>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</si>
  <si>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</si>
  <si>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</si>
  <si>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</si>
  <si>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</si>
  <si>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</si>
  <si>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</si>
  <si>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</si>
  <si>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</si>
  <si>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</si>
  <si>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</si>
  <si>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</si>
  <si>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</si>
  <si>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</si>
  <si>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</si>
  <si>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</si>
  <si>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</si>
  <si>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</si>
  <si>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</si>
  <si>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</si>
  <si>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</si>
  <si>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</si>
  <si>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</si>
  <si>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</si>
  <si>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</si>
  <si>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</si>
  <si>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</si>
  <si>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</si>
  <si>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</si>
  <si>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</si>
  <si>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</si>
  <si>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</si>
  <si>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</si>
  <si>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</si>
  <si>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</si>
  <si>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</si>
  <si>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</si>
  <si>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</si>
  <si>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</si>
  <si>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</si>
  <si>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</si>
  <si>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</si>
  <si>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</si>
  <si>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</si>
  <si>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</si>
  <si>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</si>
  <si>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</si>
  <si>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</si>
  <si>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</si>
  <si>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</si>
  <si>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</si>
  <si>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</si>
  <si>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</si>
  <si>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</si>
  <si>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</si>
  <si>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</si>
  <si>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</si>
  <si>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</si>
  <si>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</si>
  <si>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</si>
  <si>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</si>
  <si>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</si>
  <si>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</si>
  <si>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</si>
  <si>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</si>
  <si>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</si>
  <si>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</si>
  <si>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</si>
  <si>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</si>
  <si>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</si>
  <si>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</si>
  <si>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</si>
  <si>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</si>
  <si>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</si>
  <si>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</si>
  <si>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</si>
  <si>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</si>
  <si>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</si>
  <si>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</si>
  <si>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</si>
  <si>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</si>
  <si>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</si>
  <si>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</si>
  <si>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</si>
  <si>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</si>
  <si>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</si>
  <si>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</si>
  <si>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</si>
  <si>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</si>
  <si>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</si>
  <si>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</si>
  <si>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</si>
  <si>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</si>
  <si>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</si>
  <si>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</si>
  <si>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</si>
  <si>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</si>
  <si>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</si>
  <si>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</si>
  <si>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</si>
  <si>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</si>
  <si>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</si>
  <si>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</si>
  <si>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</si>
  <si>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</si>
  <si>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</si>
  <si>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</si>
  <si>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</si>
  <si>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</si>
  <si>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</si>
  <si>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</si>
  <si>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</si>
  <si>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</si>
  <si>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</si>
  <si>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</si>
  <si>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</si>
  <si>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</si>
  <si>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</si>
  <si>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</si>
  <si>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</si>
  <si>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</si>
  <si>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</si>
  <si>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</si>
  <si>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</si>
  <si>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</si>
  <si>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</si>
  <si>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</si>
  <si>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</si>
  <si>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</si>
  <si>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</si>
  <si>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</si>
  <si>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</si>
  <si>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</si>
  <si>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</si>
  <si>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</si>
  <si>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</si>
  <si>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</si>
  <si>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</si>
  <si>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</si>
  <si>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</si>
  <si>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</si>
  <si>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</si>
  <si>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</si>
  <si>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</si>
  <si>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</si>
  <si>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</si>
  <si>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</si>
  <si>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</si>
  <si>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</si>
  <si>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</si>
  <si>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</si>
  <si>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</si>
  <si>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</si>
  <si>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</si>
  <si>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</si>
  <si>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</si>
  <si>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</si>
  <si>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</si>
  <si>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</si>
  <si>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</si>
  <si>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</si>
  <si>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</si>
  <si>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</si>
  <si>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</si>
  <si>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</si>
  <si>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</si>
  <si>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</si>
  <si>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</si>
  <si>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</si>
  <si>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</si>
  <si>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</si>
  <si>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</si>
  <si>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</si>
  <si>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</si>
  <si>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</si>
  <si>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</si>
  <si>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</si>
  <si>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</si>
  <si>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</si>
  <si>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</si>
  <si>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</si>
  <si>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</si>
  <si>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</si>
  <si>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</si>
  <si>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</si>
  <si>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</si>
  <si>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</si>
  <si>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</si>
  <si>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</si>
  <si>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</si>
  <si>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</si>
  <si>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</si>
  <si>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</si>
  <si>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</si>
  <si>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</si>
  <si>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</si>
  <si>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</si>
  <si>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</si>
  <si>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</si>
  <si>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</si>
  <si>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</si>
  <si>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</si>
  <si>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</si>
  <si>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</si>
  <si>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</si>
  <si>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</si>
  <si>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</si>
  <si>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</si>
  <si>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</si>
  <si>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</si>
  <si>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</si>
  <si>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</si>
  <si>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</si>
  <si>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</si>
  <si>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</si>
  <si>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</si>
  <si>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</si>
  <si>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</si>
  <si>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</si>
  <si>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</si>
  <si>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</si>
  <si>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</si>
  <si>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</si>
  <si>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</si>
  <si>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</si>
  <si>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</si>
  <si>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</si>
  <si>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</si>
  <si>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</si>
  <si>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</si>
  <si>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</si>
  <si>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</si>
  <si>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</si>
  <si>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</si>
  <si>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</si>
  <si>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</si>
  <si>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</si>
  <si>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</si>
  <si>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</si>
  <si>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</si>
  <si>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</si>
  <si>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</si>
  <si>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</si>
  <si>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</si>
  <si>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</si>
  <si>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</si>
  <si>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</si>
  <si>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</si>
  <si>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</si>
  <si>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</si>
  <si>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</si>
  <si>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</si>
  <si>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</si>
  <si>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</si>
  <si>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</si>
  <si>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</si>
  <si>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</si>
  <si>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</si>
  <si>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</si>
  <si>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</si>
  <si>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</si>
  <si>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</si>
  <si>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</si>
  <si>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</si>
  <si>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</si>
  <si>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</si>
  <si>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</si>
  <si>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</si>
  <si>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</si>
  <si>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</si>
  <si>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</si>
  <si>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</si>
  <si>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</si>
  <si>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</si>
  <si>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</si>
  <si>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</si>
  <si>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</si>
  <si>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</si>
  <si>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</si>
  <si>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</si>
  <si>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</si>
  <si>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</si>
  <si>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</si>
  <si>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</si>
  <si>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</si>
  <si>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</si>
  <si>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</si>
  <si>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</si>
  <si>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</si>
  <si>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</si>
  <si>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</si>
  <si>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</si>
  <si>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</si>
  <si>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</si>
  <si>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</si>
  <si>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</si>
  <si>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</si>
  <si>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</si>
  <si>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</si>
  <si>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</si>
  <si>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</si>
  <si>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</si>
  <si>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</si>
  <si>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</si>
  <si>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</si>
  <si>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</si>
  <si>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</si>
  <si>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</si>
  <si>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</si>
  <si>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</si>
  <si>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</si>
  <si>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</si>
  <si>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</si>
  <si>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</si>
  <si>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</si>
  <si>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</si>
  <si>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</si>
  <si>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</si>
  <si>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</si>
  <si>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</si>
  <si>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</si>
  <si>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</si>
  <si>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</si>
  <si>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</si>
  <si>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</si>
  <si>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</si>
  <si>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</si>
  <si>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</si>
  <si>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</si>
  <si>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</si>
  <si>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</si>
  <si>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</si>
  <si>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</si>
  <si>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</si>
  <si>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</si>
  <si>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</si>
  <si>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</si>
  <si>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</si>
  <si>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</si>
  <si>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</si>
  <si>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</si>
  <si>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</si>
  <si>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</si>
  <si>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</si>
  <si>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</si>
  <si>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</si>
  <si>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</si>
  <si>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</si>
  <si>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</si>
  <si>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</si>
  <si>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</si>
  <si>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</si>
  <si>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</si>
  <si>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</si>
  <si>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</si>
  <si>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</si>
  <si>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</si>
  <si>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</si>
  <si>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</si>
  <si>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</si>
  <si>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</si>
  <si>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</si>
  <si>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</si>
  <si>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</si>
  <si>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</si>
  <si>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</si>
  <si>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</si>
  <si>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</si>
  <si>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</si>
  <si>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</si>
  <si>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</si>
  <si>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</si>
  <si>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</si>
  <si>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</si>
  <si>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</si>
  <si>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</si>
  <si>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</si>
  <si>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</si>
  <si>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</si>
  <si>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</si>
  <si>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</si>
  <si>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</si>
  <si>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</si>
  <si>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</si>
  <si>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</si>
  <si>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</si>
  <si>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</si>
  <si>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</si>
  <si>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</si>
  <si>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</si>
  <si>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</si>
  <si>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</si>
  <si>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</si>
  <si>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</si>
  <si>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</si>
  <si>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</si>
  <si>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</si>
  <si>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</si>
  <si>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</si>
  <si>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</si>
  <si>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</si>
  <si>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</si>
  <si>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</si>
  <si>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</si>
  <si>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</si>
  <si>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</si>
  <si>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</si>
  <si>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</si>
  <si>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</si>
  <si>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</si>
  <si>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</si>
  <si>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</si>
  <si>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</si>
  <si>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</si>
  <si>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</si>
  <si>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</si>
  <si>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</si>
  <si>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</si>
  <si>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</si>
  <si>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</si>
  <si>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</si>
  <si>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</si>
  <si>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</si>
  <si>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</si>
  <si>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</si>
  <si>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</si>
  <si>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</si>
  <si>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</si>
  <si>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</si>
  <si>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</si>
  <si>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</si>
  <si>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</si>
  <si>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</si>
  <si>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</si>
  <si>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</si>
  <si>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</si>
  <si>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</si>
  <si>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</si>
  <si>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</si>
  <si>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</si>
  <si>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</si>
  <si>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</si>
  <si>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</si>
  <si>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</si>
  <si>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</si>
  <si>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</si>
  <si>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</si>
  <si>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</si>
  <si>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</si>
  <si>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</si>
  <si>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</si>
  <si>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</si>
  <si>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</si>
  <si>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</si>
  <si>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</si>
  <si>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</si>
  <si>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</si>
  <si>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</si>
  <si>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</si>
  <si>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</si>
  <si>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</si>
  <si>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</si>
  <si>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</si>
  <si>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</si>
  <si>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</si>
  <si>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</si>
  <si>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</si>
  <si>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</si>
  <si>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</si>
  <si>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</si>
  <si>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</si>
  <si>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</si>
  <si>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</si>
  <si>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</si>
  <si>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</si>
  <si>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</si>
  <si>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</si>
  <si>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</si>
  <si>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</si>
  <si>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</si>
  <si>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</si>
  <si>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</si>
  <si>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</si>
  <si>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</si>
  <si>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</si>
  <si>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</si>
  <si>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</si>
  <si>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</si>
  <si>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</si>
  <si>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</si>
  <si>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</si>
  <si>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</si>
  <si>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</si>
  <si>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</si>
  <si>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</si>
  <si>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</si>
  <si>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</si>
  <si>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</si>
  <si>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</si>
  <si>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</si>
  <si>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</si>
  <si>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</si>
  <si>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</si>
  <si>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</si>
  <si>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</si>
  <si>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</si>
  <si>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</si>
  <si>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</si>
  <si>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</si>
  <si>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</si>
  <si>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</si>
  <si>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</si>
  <si>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</si>
  <si>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</si>
  <si>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</si>
  <si>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</si>
  <si>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</si>
  <si>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</si>
  <si>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</si>
  <si>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</si>
  <si>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</si>
  <si>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</si>
  <si>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</si>
  <si>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</si>
  <si>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</si>
  <si>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</si>
  <si>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</si>
  <si>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</si>
  <si>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</si>
  <si>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</si>
  <si>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</si>
  <si>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</si>
  <si>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</si>
  <si>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</si>
  <si>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</si>
  <si>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</si>
  <si>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</si>
  <si>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</si>
  <si>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</si>
  <si>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</si>
  <si>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</si>
  <si>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</si>
  <si>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</si>
  <si>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</si>
  <si>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</si>
  <si>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</si>
  <si>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</si>
  <si>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</si>
  <si>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</si>
  <si>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</si>
  <si>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</si>
  <si>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</si>
  <si>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</si>
  <si>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</si>
  <si>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</si>
  <si>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</si>
  <si>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</si>
  <si>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</si>
  <si>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</si>
  <si>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</si>
  <si>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</si>
  <si>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</si>
  <si>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</si>
  <si>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</si>
  <si>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</si>
  <si>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</si>
  <si>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</si>
  <si>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</si>
  <si>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</si>
  <si>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</si>
  <si>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</si>
  <si>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</si>
  <si>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</si>
  <si>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</si>
  <si>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</si>
  <si>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</si>
  <si>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</si>
  <si>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</si>
  <si>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</si>
  <si>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</si>
  <si>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</si>
  <si>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</si>
  <si>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</si>
  <si>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</si>
  <si>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</si>
  <si>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</si>
  <si>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</si>
  <si>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</si>
  <si>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</si>
  <si>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</si>
  <si>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</si>
  <si>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</si>
  <si>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</si>
  <si>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</si>
  <si>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</si>
  <si>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</si>
  <si>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</si>
  <si>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</si>
  <si>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</si>
  <si>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</si>
  <si>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</si>
  <si>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</si>
  <si>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</si>
  <si>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</si>
  <si>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</si>
  <si>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</si>
  <si>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</si>
  <si>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</si>
  <si>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</si>
  <si>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</si>
  <si>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</si>
  <si>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</si>
  <si>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</si>
  <si>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</si>
  <si>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</si>
  <si>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</si>
  <si>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</si>
  <si>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</si>
  <si>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</si>
  <si>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</si>
  <si>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</si>
  <si>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</si>
  <si>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</si>
  <si>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</si>
  <si>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</si>
  <si>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</si>
  <si>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</si>
  <si>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</si>
  <si>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</si>
  <si>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</si>
  <si>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</si>
  <si>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</si>
  <si>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</si>
  <si>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</si>
  <si>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</si>
  <si>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</si>
  <si>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</si>
  <si>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</si>
  <si>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</si>
  <si>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</si>
  <si>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</si>
  <si>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</si>
  <si>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</si>
  <si>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</si>
  <si>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</si>
  <si>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</si>
  <si>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</si>
  <si>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</si>
  <si>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</si>
  <si>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</si>
  <si>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</si>
  <si>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</si>
  <si>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</si>
  <si>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</si>
  <si>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</si>
  <si>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</si>
  <si>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</si>
  <si>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</si>
  <si>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</si>
  <si>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</si>
  <si>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</si>
  <si>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</si>
  <si>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</si>
  <si>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</si>
  <si>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</si>
  <si>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</si>
  <si>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</si>
  <si>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</si>
  <si>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</si>
  <si>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</si>
  <si>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</si>
  <si>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</si>
  <si>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</si>
  <si>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</si>
  <si>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</si>
  <si>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</si>
  <si>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</si>
  <si>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</si>
  <si>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</si>
  <si>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</si>
  <si>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</si>
  <si>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</si>
  <si>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</si>
  <si>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</si>
  <si>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</si>
  <si>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</si>
  <si>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</si>
  <si>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</si>
  <si>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</si>
  <si>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</si>
  <si>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</si>
  <si>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</si>
  <si>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</si>
  <si>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</si>
  <si>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</si>
  <si>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</si>
  <si>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</si>
  <si>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</si>
  <si>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</si>
  <si>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</si>
  <si>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</si>
  <si>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</si>
  <si>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</si>
  <si>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</si>
  <si>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</si>
  <si>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</si>
  <si>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</si>
  <si>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</si>
  <si>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</si>
  <si>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</si>
  <si>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</si>
  <si>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</si>
  <si>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</si>
  <si>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</si>
  <si>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</si>
  <si>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</si>
  <si>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</si>
  <si>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</si>
  <si>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</si>
  <si>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</si>
  <si>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</si>
  <si>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</si>
  <si>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</si>
  <si>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</si>
  <si>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</si>
  <si>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</si>
  <si>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</si>
  <si>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</si>
  <si>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</si>
  <si>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</si>
  <si>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</si>
  <si>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</si>
  <si>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</si>
  <si>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</si>
  <si>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</si>
  <si>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</si>
  <si>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</si>
  <si>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</si>
  <si>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</si>
  <si>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</si>
  <si>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</si>
  <si>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</si>
  <si>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</si>
  <si>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</si>
  <si>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</si>
  <si>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</si>
  <si>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</si>
  <si>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</si>
  <si>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</si>
  <si>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</si>
  <si>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</si>
  <si>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</si>
  <si>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</si>
  <si>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</si>
  <si>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</si>
  <si>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</si>
  <si>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</si>
  <si>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</si>
  <si>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</si>
  <si>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</si>
  <si>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</si>
  <si>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</si>
  <si>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</si>
  <si>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</si>
  <si>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</si>
  <si>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</si>
  <si>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</si>
  <si>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</si>
  <si>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</si>
  <si>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</si>
  <si>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</si>
  <si>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</si>
  <si>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</si>
  <si>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</si>
  <si>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</si>
  <si>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</si>
  <si>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</si>
  <si>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</si>
  <si>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</si>
  <si>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</si>
  <si>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</si>
  <si>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</si>
  <si>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</si>
  <si>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</si>
  <si>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</si>
  <si>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</si>
  <si>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</si>
  <si>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</si>
  <si>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</si>
  <si>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</si>
  <si>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</si>
  <si>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</si>
  <si>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</si>
  <si>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</si>
  <si>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</si>
  <si>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</si>
  <si>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</si>
  <si>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</si>
  <si>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</si>
  <si>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</si>
  <si>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</si>
  <si>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</si>
  <si>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</si>
  <si>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</si>
  <si>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</si>
  <si>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</si>
  <si>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</si>
  <si>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</si>
  <si>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</si>
  <si>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</si>
  <si>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</si>
  <si>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</si>
  <si>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</si>
  <si>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</si>
  <si>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</si>
  <si>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</si>
  <si>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</si>
  <si>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</si>
  <si>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</si>
  <si>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</si>
  <si>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</si>
  <si>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</si>
  <si>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</si>
  <si>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</si>
  <si>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</si>
  <si>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</si>
  <si>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</si>
  <si>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</si>
  <si>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</si>
  <si>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</si>
  <si>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</si>
  <si>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</si>
  <si>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</si>
  <si>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</si>
  <si>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</si>
  <si>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</si>
  <si>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</si>
  <si>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</si>
  <si>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</si>
  <si>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</si>
  <si>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</si>
  <si>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</si>
  <si>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</si>
  <si>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</si>
  <si>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</si>
  <si>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</si>
  <si>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</si>
  <si>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</si>
  <si>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</si>
  <si>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</si>
  <si>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</si>
  <si>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</si>
  <si>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</si>
  <si>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</si>
  <si>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</si>
  <si>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</si>
  <si>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</si>
  <si>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</si>
  <si>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</si>
  <si>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</si>
  <si>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</si>
  <si>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</si>
  <si>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</si>
  <si>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</si>
  <si>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</si>
  <si>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</si>
  <si>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</si>
  <si>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</si>
  <si>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</si>
  <si>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</si>
  <si>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</si>
  <si>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</si>
  <si>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</si>
  <si>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</si>
  <si>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</si>
  <si>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</si>
  <si>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</si>
  <si>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</si>
  <si>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</si>
  <si>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</si>
  <si>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</si>
  <si>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</si>
  <si>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</si>
  <si>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</si>
  <si>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</si>
  <si>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</si>
  <si>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</si>
  <si>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</si>
  <si>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</si>
  <si>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</si>
  <si>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</si>
  <si>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</si>
  <si>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</si>
  <si>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</si>
  <si>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</si>
  <si>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</si>
  <si>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</si>
  <si>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</si>
  <si>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</si>
  <si>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</si>
  <si>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</si>
  <si>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</si>
  <si>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</si>
  <si>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</si>
  <si>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</si>
  <si>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</si>
  <si>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</si>
  <si>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</si>
  <si>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</si>
  <si>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</si>
  <si>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</si>
  <si>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</si>
  <si>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</si>
  <si>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</si>
  <si>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</si>
  <si>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</si>
  <si>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</si>
  <si>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</si>
  <si>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</si>
  <si>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</si>
  <si>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</si>
  <si>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</si>
  <si>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</si>
  <si>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</si>
  <si>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</si>
  <si>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</si>
  <si>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</si>
  <si>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</si>
  <si>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</si>
  <si>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</si>
  <si>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</si>
  <si>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</si>
  <si>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</si>
  <si>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</si>
  <si>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</si>
  <si>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</si>
  <si>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</si>
  <si>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</si>
  <si>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</si>
  <si>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</si>
  <si>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</si>
  <si>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</si>
  <si>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</si>
  <si>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</si>
  <si>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</si>
  <si>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</si>
  <si>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</si>
  <si>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</si>
  <si>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</si>
  <si>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</si>
  <si>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</si>
  <si>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</si>
  <si>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</si>
  <si>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</si>
  <si>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</si>
  <si>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</si>
  <si>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</si>
  <si>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</si>
  <si>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</si>
  <si>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</si>
  <si>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</si>
  <si>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</si>
  <si>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</si>
  <si>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</si>
  <si>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</si>
  <si>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</si>
  <si>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</si>
  <si>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</si>
  <si>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</si>
  <si>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</si>
  <si>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</si>
  <si>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</si>
  <si>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</si>
  <si>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</si>
  <si>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</si>
  <si>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</si>
  <si>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</si>
  <si>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</si>
  <si>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</si>
  <si>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</si>
  <si>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</si>
  <si>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</si>
  <si>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</si>
  <si>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</si>
  <si>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</si>
  <si>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</si>
  <si>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</si>
  <si>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</si>
  <si>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</si>
  <si>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</si>
  <si>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</si>
  <si>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</si>
  <si>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</si>
  <si>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</si>
  <si>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</si>
  <si>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</si>
  <si>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</si>
  <si>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</si>
  <si>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</si>
  <si>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</si>
  <si>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</si>
  <si>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</si>
  <si>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</si>
  <si>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</si>
  <si>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</si>
  <si>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</si>
  <si>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</si>
  <si>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</si>
  <si>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</si>
  <si>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</si>
  <si>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</si>
  <si>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</si>
  <si>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</si>
  <si>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</si>
  <si>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</si>
  <si>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</si>
  <si>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</si>
  <si>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</si>
  <si>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</si>
  <si>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</si>
  <si>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</si>
  <si>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</si>
  <si>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</si>
  <si>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</si>
  <si>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</si>
  <si>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</si>
  <si>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</si>
  <si>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</si>
  <si>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</si>
  <si>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</si>
  <si>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</si>
  <si>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</si>
  <si>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</si>
  <si>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</si>
  <si>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</si>
  <si>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</si>
  <si>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</si>
  <si>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</si>
  <si>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</si>
  <si>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</si>
  <si>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</si>
  <si>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</si>
  <si>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</si>
  <si>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</si>
  <si>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</si>
  <si>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</si>
  <si>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</si>
  <si>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</si>
  <si>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</si>
  <si>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</si>
  <si>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</si>
  <si>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</si>
  <si>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</si>
  <si>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</si>
  <si>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</si>
  <si>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</si>
  <si>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</si>
  <si>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</si>
  <si>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</si>
  <si>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</si>
  <si>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</si>
  <si>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</si>
  <si>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</si>
  <si>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</si>
  <si>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</si>
  <si>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</si>
  <si>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</si>
  <si>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</si>
  <si>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</si>
  <si>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</si>
  <si>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</si>
  <si>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</si>
  <si>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</si>
  <si>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</si>
  <si>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</si>
  <si>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</si>
  <si>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</si>
  <si>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</si>
  <si>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</si>
  <si>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</si>
  <si>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</si>
  <si>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</si>
  <si>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</si>
  <si>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</si>
  <si>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</si>
  <si>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</si>
  <si>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</si>
  <si>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</si>
  <si>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</si>
  <si>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</si>
  <si>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</si>
  <si>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</si>
  <si>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</si>
  <si>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</si>
  <si>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</si>
  <si>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</si>
  <si>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</si>
  <si>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</si>
  <si>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</si>
  <si>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</si>
  <si>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</si>
  <si>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</si>
  <si>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</si>
  <si>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</si>
  <si>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</si>
  <si>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</si>
  <si>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</si>
  <si>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</si>
  <si>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</si>
  <si>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</si>
  <si>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</si>
  <si>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</si>
  <si>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</si>
  <si>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</si>
  <si>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</si>
  <si>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</si>
  <si>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</si>
  <si>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</si>
  <si>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</si>
  <si>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</si>
  <si>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</si>
  <si>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</si>
  <si>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</si>
  <si>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</si>
  <si>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</si>
  <si>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</si>
  <si>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</si>
  <si>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</si>
  <si>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</si>
  <si>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</si>
  <si>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</si>
  <si>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</si>
  <si>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</si>
  <si>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</si>
  <si>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</si>
  <si>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</si>
  <si>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</si>
  <si>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</si>
  <si>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</si>
  <si>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</si>
  <si>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</si>
  <si>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</si>
  <si>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</si>
  <si>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</si>
  <si>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</si>
  <si>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</si>
  <si>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</si>
  <si>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</si>
  <si>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</si>
  <si>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</si>
  <si>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</si>
  <si>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</si>
  <si>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</si>
  <si>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</si>
  <si>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</si>
  <si>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</si>
  <si>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</si>
  <si>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</si>
  <si>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</si>
  <si>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</si>
  <si>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</si>
  <si>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</si>
  <si>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</si>
  <si>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</si>
  <si>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</si>
  <si>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</si>
  <si>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</si>
  <si>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</si>
  <si>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</si>
  <si>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</si>
  <si>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</si>
  <si>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</si>
  <si>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</si>
  <si>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</si>
  <si>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</si>
  <si>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</si>
  <si>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</si>
  <si>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</si>
  <si>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</si>
  <si>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</si>
  <si>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</si>
  <si>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</si>
  <si>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</si>
  <si>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</si>
  <si>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</si>
  <si>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</si>
  <si>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</si>
  <si>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</si>
  <si>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</si>
  <si>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</si>
  <si>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</si>
  <si>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</si>
  <si>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</si>
  <si>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</si>
  <si>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</si>
  <si>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</si>
  <si>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</si>
  <si>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</si>
  <si>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</si>
  <si>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</si>
  <si>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</si>
  <si>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</si>
  <si>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</si>
  <si>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</si>
  <si>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</si>
  <si>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</si>
  <si>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</si>
  <si>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</si>
  <si>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</si>
  <si>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</si>
  <si>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</si>
  <si>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</si>
  <si>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</si>
  <si>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</si>
  <si>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</si>
  <si>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</si>
  <si>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</si>
  <si>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</si>
  <si>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</si>
  <si>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</si>
  <si>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</si>
  <si>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</si>
  <si>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</si>
  <si>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</si>
  <si>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</si>
  <si>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</si>
  <si>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</si>
  <si>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</si>
  <si>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</si>
  <si>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</si>
  <si>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</si>
  <si>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</si>
  <si>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</si>
  <si>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</si>
  <si>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</si>
  <si>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</si>
  <si>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</si>
  <si>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</si>
  <si>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</si>
  <si>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</si>
  <si>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</si>
  <si>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</si>
  <si>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</si>
  <si>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</si>
  <si>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</si>
  <si>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</si>
  <si>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</si>
  <si>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</si>
  <si>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</si>
  <si>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</si>
  <si>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</si>
  <si>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</si>
  <si>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</si>
  <si>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</si>
  <si>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</si>
  <si>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</si>
  <si>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</si>
  <si>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</si>
  <si>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</si>
  <si>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</si>
  <si>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</si>
  <si>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</si>
  <si>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</si>
  <si>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</si>
  <si>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</si>
  <si>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</si>
  <si>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</si>
  <si>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</si>
  <si>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</si>
  <si>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</si>
  <si>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</si>
  <si>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</si>
  <si>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</si>
  <si>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</si>
  <si>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</si>
  <si>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</si>
  <si>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</si>
  <si>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</si>
  <si>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</si>
  <si>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</si>
  <si>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</si>
  <si>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</si>
  <si>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</si>
  <si>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</si>
  <si>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</si>
  <si>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</si>
  <si>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</si>
  <si>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</si>
  <si>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</si>
  <si>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</si>
  <si>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</si>
  <si>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</si>
  <si>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</si>
  <si>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</si>
  <si>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</si>
  <si>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</si>
  <si>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</si>
  <si>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</si>
  <si>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</si>
  <si>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</si>
  <si>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</si>
  <si>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</si>
  <si>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</si>
  <si>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</si>
  <si>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</si>
  <si>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</si>
  <si>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</si>
  <si>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</si>
  <si>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</si>
  <si>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</si>
  <si>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</si>
  <si>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</si>
  <si>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</si>
  <si>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</si>
  <si>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</si>
  <si>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</si>
  <si>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</si>
  <si>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</si>
  <si>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</si>
  <si>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</si>
  <si>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</si>
  <si>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</si>
  <si>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</si>
  <si>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</si>
  <si>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</si>
  <si>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</si>
  <si>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</si>
  <si>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</si>
  <si>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</si>
  <si>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</si>
  <si>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</si>
  <si>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</si>
  <si>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</si>
  <si>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</si>
  <si>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</si>
  <si>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</si>
  <si>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</si>
  <si>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</si>
  <si>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</si>
  <si>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</si>
  <si>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</si>
  <si>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</si>
  <si>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</si>
  <si>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</si>
  <si>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</si>
  <si>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</si>
  <si>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</si>
  <si>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</si>
  <si>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</si>
  <si>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</si>
  <si>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</si>
  <si>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</si>
  <si>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</si>
  <si>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</si>
  <si>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</si>
  <si>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</si>
  <si>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</si>
  <si>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</si>
  <si>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</si>
  <si>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</si>
  <si>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</si>
  <si>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</si>
  <si>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</si>
  <si>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</si>
  <si>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</si>
  <si>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</si>
  <si>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</si>
  <si>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</si>
  <si>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</si>
  <si>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</si>
  <si>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</si>
  <si>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</si>
  <si>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</si>
  <si>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</si>
  <si>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</si>
  <si>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</si>
  <si>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</si>
  <si>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</si>
  <si>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</si>
  <si>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</si>
  <si>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</si>
  <si>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</si>
  <si>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</si>
  <si>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</si>
  <si>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</si>
  <si>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</si>
  <si>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</si>
  <si>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</si>
  <si>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</si>
  <si>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</si>
  <si>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</si>
  <si>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</si>
  <si>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</si>
  <si>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</si>
  <si>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</si>
  <si>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</si>
  <si>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</si>
  <si>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</si>
  <si>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</si>
  <si>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</si>
  <si>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</si>
  <si>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</si>
  <si>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</si>
  <si>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</si>
  <si>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</si>
  <si>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</si>
  <si>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</si>
  <si>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</si>
  <si>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</si>
  <si>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</si>
  <si>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</si>
  <si>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</si>
  <si>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</si>
  <si>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</si>
  <si>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</si>
  <si>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</si>
  <si>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</si>
  <si>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</si>
  <si>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</si>
  <si>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</si>
  <si>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</si>
  <si>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</si>
  <si>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</si>
  <si>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</si>
  <si>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</si>
  <si>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</si>
  <si>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</si>
  <si>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</si>
  <si>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</si>
  <si>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</si>
  <si>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</si>
  <si>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</si>
  <si>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</si>
  <si>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</si>
  <si>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</si>
  <si>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</si>
  <si>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</si>
  <si>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</si>
  <si>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</si>
  <si>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</si>
  <si>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</si>
  <si>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</si>
  <si>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</si>
  <si>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</si>
  <si>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</si>
  <si>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</si>
  <si>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</si>
  <si>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</si>
  <si>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</si>
  <si>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</si>
  <si>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</si>
  <si>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</si>
  <si>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</si>
  <si>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</si>
  <si>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</si>
  <si>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</si>
  <si>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</si>
  <si>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</si>
  <si>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</si>
  <si>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</si>
  <si>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</si>
  <si>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</si>
  <si>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</si>
  <si>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</si>
  <si>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</si>
  <si>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</si>
  <si>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</si>
  <si>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</si>
  <si>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</si>
  <si>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</si>
  <si>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</si>
  <si>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</si>
  <si>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</si>
  <si>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</si>
  <si>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</si>
  <si>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</si>
  <si>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</si>
  <si>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</si>
  <si>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</si>
  <si>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</si>
  <si>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</si>
  <si>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</si>
  <si>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</si>
  <si>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</si>
  <si>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</si>
  <si>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</si>
  <si>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</si>
  <si>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</si>
  <si>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</si>
  <si>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</si>
  <si>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</si>
  <si>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</si>
  <si>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</si>
  <si>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</si>
  <si>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</si>
  <si>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</si>
  <si>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</si>
  <si>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</si>
  <si>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</si>
  <si>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</si>
  <si>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</si>
  <si>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</si>
  <si>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</si>
  <si>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</si>
  <si>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</si>
  <si>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</si>
  <si>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</si>
  <si>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</si>
  <si>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</si>
  <si>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</si>
  <si>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</si>
  <si>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</si>
  <si>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</si>
  <si>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</si>
  <si>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</si>
  <si>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</si>
  <si>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</si>
  <si>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</si>
  <si>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</si>
  <si>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</si>
  <si>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</si>
  <si>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</si>
  <si>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</si>
  <si>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</si>
  <si>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</si>
  <si>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</si>
  <si>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</si>
  <si>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</si>
  <si>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</si>
  <si>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</si>
  <si>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</si>
  <si>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</si>
  <si>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</si>
  <si>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</si>
  <si>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</si>
  <si>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</si>
  <si>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</si>
  <si>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</si>
  <si>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</si>
  <si>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</si>
  <si>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</si>
  <si>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</si>
  <si>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</si>
  <si>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</si>
  <si>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</si>
  <si>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</si>
  <si>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</si>
  <si>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</si>
  <si>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</si>
  <si>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</si>
  <si>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</si>
  <si>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</si>
  <si>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</si>
  <si>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</si>
  <si>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</si>
  <si>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</si>
  <si>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</si>
  <si>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</si>
  <si>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</si>
  <si>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</si>
  <si>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</si>
  <si>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</si>
  <si>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</si>
  <si>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</si>
  <si>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</si>
  <si>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</si>
  <si>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</si>
  <si>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</si>
  <si>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</si>
  <si>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</si>
  <si>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</si>
  <si>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</si>
  <si>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</si>
  <si>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</si>
  <si>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</si>
  <si>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</si>
  <si>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</si>
  <si>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</si>
  <si>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</si>
  <si>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</si>
  <si>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</si>
  <si>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</si>
  <si>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</si>
  <si>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</si>
  <si>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</si>
  <si>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</si>
  <si>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</si>
  <si>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</si>
  <si>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</si>
  <si>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</si>
  <si>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</si>
  <si>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</si>
  <si>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</si>
  <si>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</si>
  <si>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</si>
  <si>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</si>
  <si>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</si>
  <si>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</si>
  <si>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</si>
  <si>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</si>
  <si>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</si>
  <si>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</si>
  <si>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</si>
  <si>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</si>
  <si>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</si>
  <si>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</si>
  <si>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</si>
  <si>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</si>
  <si>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</si>
  <si>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</si>
  <si>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</si>
  <si>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</si>
  <si>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</si>
  <si>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</si>
  <si>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</si>
  <si>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</si>
  <si>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</si>
  <si>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</si>
  <si>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</si>
  <si>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</si>
  <si>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</si>
  <si>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</si>
  <si>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</si>
  <si>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</si>
  <si>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</si>
  <si>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</si>
  <si>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</si>
  <si>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</si>
  <si>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</si>
  <si>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</si>
  <si>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</si>
  <si>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</si>
  <si>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</si>
  <si>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</si>
  <si>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</si>
  <si>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</si>
  <si>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</si>
  <si>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</si>
  <si>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</si>
  <si>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</si>
  <si>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</si>
  <si>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</si>
  <si>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</si>
  <si>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</si>
  <si>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</si>
  <si>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</si>
  <si>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</si>
  <si>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</si>
  <si>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</si>
  <si>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</si>
  <si>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</si>
  <si>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</si>
  <si>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</si>
  <si>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</si>
  <si>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</si>
  <si>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</si>
  <si>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</si>
  <si>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</si>
  <si>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</si>
  <si>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</si>
  <si>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</si>
  <si>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</si>
  <si>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</si>
  <si>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</si>
  <si>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</si>
  <si>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</si>
  <si>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</si>
  <si>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</si>
  <si>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</si>
  <si>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</si>
  <si>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</si>
  <si>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</si>
  <si>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</si>
  <si>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</si>
  <si>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</si>
  <si>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</si>
  <si>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</si>
  <si>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</si>
  <si>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</si>
  <si>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</si>
  <si>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</si>
  <si>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</si>
  <si>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</si>
  <si>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</si>
  <si>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</si>
  <si>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</si>
  <si>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</si>
  <si>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</si>
  <si>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</si>
  <si>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</si>
  <si>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</si>
  <si>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</si>
  <si>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</si>
  <si>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</si>
  <si>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</si>
  <si>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</si>
  <si>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</si>
  <si>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</si>
  <si>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</si>
  <si>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</si>
  <si>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</si>
  <si>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</si>
  <si>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</si>
  <si>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</si>
  <si>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</si>
  <si>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</si>
  <si>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</si>
  <si>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</si>
  <si>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</si>
  <si>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</si>
  <si>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</si>
  <si>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</si>
  <si>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</si>
  <si>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</si>
  <si>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</si>
  <si>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</si>
  <si>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</si>
  <si>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</si>
  <si>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</si>
  <si>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</si>
  <si>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</si>
  <si>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</si>
  <si>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</si>
  <si>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</si>
  <si>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</si>
  <si>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</si>
  <si>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</si>
  <si>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</si>
  <si>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</si>
  <si>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</si>
  <si>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</si>
  <si>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</si>
  <si>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</si>
  <si>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</si>
  <si>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</si>
  <si>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</si>
  <si>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</si>
  <si>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</si>
  <si>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</si>
  <si>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</si>
  <si>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</si>
  <si>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</si>
  <si>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</si>
  <si>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</si>
  <si>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</si>
  <si>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</si>
  <si>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</si>
  <si>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</si>
  <si>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</si>
  <si>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</si>
  <si>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</si>
  <si>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</si>
  <si>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</si>
  <si>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</si>
  <si>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</si>
  <si>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</si>
  <si>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</si>
  <si>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</si>
  <si>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</si>
  <si>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</si>
  <si>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</si>
  <si>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</si>
  <si>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</si>
  <si>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</si>
  <si>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</si>
  <si>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</si>
  <si>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</si>
  <si>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</si>
  <si>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</si>
  <si>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</si>
  <si>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</si>
  <si>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</si>
  <si>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</si>
  <si>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</si>
  <si>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</si>
  <si>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</si>
  <si>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</si>
  <si>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</si>
  <si>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</si>
  <si>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</si>
  <si>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</si>
  <si>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</si>
  <si>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</si>
  <si>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</si>
  <si>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</si>
  <si>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</si>
  <si>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</si>
  <si>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</si>
  <si>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</si>
  <si>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</si>
  <si>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</si>
  <si>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</si>
  <si>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</si>
  <si>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</si>
  <si>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</si>
  <si>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</si>
  <si>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</si>
  <si>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</si>
  <si>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</si>
  <si>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</si>
  <si>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</si>
  <si>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</si>
  <si>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</si>
  <si>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</si>
  <si>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</si>
  <si>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</si>
  <si>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</si>
  <si>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</si>
  <si>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</si>
  <si>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</si>
  <si>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</si>
  <si>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</si>
  <si>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</si>
  <si>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</si>
  <si>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</si>
  <si>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</si>
  <si>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</si>
  <si>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</si>
  <si>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</si>
  <si>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</si>
  <si>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</si>
  <si>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</si>
  <si>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</si>
  <si>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</si>
  <si>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</si>
  <si>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</si>
  <si>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</si>
  <si>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</si>
  <si>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</si>
  <si>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</si>
  <si>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</si>
  <si>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</si>
  <si>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</si>
  <si>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</si>
  <si>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</si>
  <si>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</si>
  <si>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</si>
  <si>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</si>
  <si>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</si>
  <si>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</si>
  <si>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</si>
  <si>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</si>
  <si>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</si>
  <si>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</si>
  <si>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</si>
  <si>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</si>
  <si>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</si>
  <si>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</si>
  <si>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</si>
  <si>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</si>
  <si>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</si>
  <si>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</si>
  <si>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</si>
  <si>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</si>
  <si>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</si>
  <si>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</si>
  <si>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</si>
  <si>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</si>
  <si>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</si>
  <si>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</si>
  <si>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</si>
  <si>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</si>
  <si>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</si>
  <si>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</si>
  <si>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</si>
  <si>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</si>
  <si>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</si>
  <si>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</si>
  <si>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</si>
  <si>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</si>
  <si>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</si>
  <si>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</si>
  <si>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</si>
  <si>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</si>
  <si>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</si>
  <si>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</si>
  <si>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</si>
  <si>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</si>
  <si>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</si>
  <si>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</si>
  <si>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</si>
  <si>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</si>
  <si>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</si>
  <si>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</si>
  <si>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</si>
  <si>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</si>
  <si>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</si>
  <si>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</si>
  <si>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</si>
  <si>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</si>
  <si>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</si>
  <si>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</si>
  <si>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</si>
  <si>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</si>
  <si>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</si>
  <si>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</si>
  <si>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</si>
  <si>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</si>
  <si>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</si>
  <si>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</si>
  <si>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</si>
  <si>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</si>
  <si>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</si>
  <si>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</si>
  <si>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</si>
  <si>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</si>
  <si>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</si>
  <si>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</si>
  <si>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</si>
  <si>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</si>
  <si>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</si>
  <si>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</si>
  <si>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</si>
  <si>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</si>
  <si>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</si>
  <si>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</si>
  <si>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</si>
  <si>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</si>
  <si>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</si>
  <si>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</si>
  <si>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</si>
  <si>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</si>
  <si>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</si>
  <si>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</si>
  <si>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</si>
  <si>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</si>
  <si>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</si>
  <si>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</si>
  <si>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</si>
  <si>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</si>
  <si>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</si>
  <si>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</si>
  <si>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</si>
  <si>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</si>
  <si>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</si>
  <si>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</si>
  <si>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</si>
  <si>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</si>
  <si>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</si>
  <si>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</si>
  <si>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</si>
  <si>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</si>
  <si>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</si>
  <si>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</si>
  <si>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</si>
  <si>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</si>
  <si>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</si>
  <si>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</si>
  <si>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</si>
  <si>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</si>
  <si>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</si>
  <si>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</si>
  <si>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</si>
  <si>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</si>
  <si>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</si>
  <si>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</si>
  <si>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</si>
  <si>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</si>
  <si>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</si>
  <si>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</si>
  <si>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</si>
  <si>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</si>
  <si>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</si>
  <si>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</si>
  <si>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</si>
  <si>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</si>
  <si>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</si>
  <si>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</si>
  <si>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</si>
  <si>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</si>
  <si>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</si>
  <si>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</si>
  <si>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</si>
  <si>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</si>
  <si>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</si>
  <si>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</si>
  <si>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</si>
  <si>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</si>
  <si>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</si>
  <si>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</si>
  <si>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</si>
  <si>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</si>
  <si>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</si>
  <si>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</si>
  <si>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</si>
  <si>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</si>
  <si>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</si>
  <si>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</si>
  <si>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</si>
  <si>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</si>
  <si>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</si>
  <si>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</si>
  <si>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</si>
  <si>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</si>
  <si>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</si>
  <si>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</si>
  <si>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</si>
  <si>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</si>
  <si>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</si>
  <si>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</si>
  <si>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</si>
  <si>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</si>
  <si>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</si>
  <si>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</si>
  <si>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</si>
  <si>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</si>
  <si>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</si>
  <si>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</si>
  <si>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</si>
  <si>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</si>
  <si>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</si>
  <si>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</si>
  <si>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</si>
  <si>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</si>
  <si>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</si>
  <si>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</si>
  <si>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</si>
  <si>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</si>
  <si>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</si>
  <si>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</si>
  <si>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</si>
  <si>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</si>
  <si>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</si>
  <si>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</si>
  <si>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</si>
  <si>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</si>
  <si>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</si>
  <si>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</si>
  <si>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</si>
  <si>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</si>
  <si>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</si>
  <si>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</si>
  <si>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</si>
  <si>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</si>
  <si>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</si>
  <si>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</si>
  <si>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</si>
  <si>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</si>
  <si>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</si>
  <si>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</si>
  <si>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</si>
  <si>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</si>
  <si>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</si>
  <si>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</si>
  <si>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</si>
  <si>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</si>
  <si>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</si>
  <si>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</si>
  <si>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</si>
  <si>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</si>
  <si>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</si>
  <si>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</si>
  <si>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</si>
  <si>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</si>
  <si>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</si>
  <si>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</si>
  <si>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</si>
  <si>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</si>
  <si>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</si>
  <si>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</si>
  <si>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</si>
  <si>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</si>
  <si>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</si>
  <si>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</si>
  <si>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</si>
  <si>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</si>
  <si>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</si>
  <si>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</si>
  <si>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</si>
  <si>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</si>
  <si>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</si>
  <si>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</si>
  <si>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</si>
  <si>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</si>
  <si>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</si>
  <si>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</si>
  <si>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</si>
  <si>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</si>
  <si>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</si>
  <si>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</si>
  <si>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</si>
  <si>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</si>
  <si>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</si>
  <si>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</si>
  <si>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</si>
  <si>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</si>
  <si>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</si>
  <si>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</si>
  <si>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</si>
  <si>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</si>
  <si>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</si>
  <si>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</si>
  <si>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</si>
  <si>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</si>
  <si>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</si>
  <si>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</si>
  <si>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</si>
  <si>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</si>
  <si>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</si>
  <si>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</si>
  <si>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</si>
  <si>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</si>
  <si>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</si>
  <si>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</si>
  <si>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</si>
  <si>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</si>
  <si>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</si>
  <si>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</si>
  <si>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</si>
  <si>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</si>
  <si>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</si>
  <si>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</si>
  <si>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</si>
  <si>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</si>
  <si>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</si>
  <si>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</si>
  <si>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</si>
  <si>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</si>
  <si>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</si>
  <si>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</si>
  <si>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</si>
  <si>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</si>
  <si>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</si>
  <si>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</si>
  <si>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</si>
  <si>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</si>
  <si>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</si>
  <si>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</si>
  <si>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</si>
  <si>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</si>
  <si>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</si>
  <si>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</si>
  <si>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</si>
  <si>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</si>
  <si>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</si>
  <si>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</si>
  <si>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</si>
  <si>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</si>
  <si>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</si>
  <si>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</si>
  <si>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</si>
  <si>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</si>
  <si>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</si>
  <si>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</si>
  <si>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</si>
  <si>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</si>
  <si>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</si>
  <si>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</si>
  <si>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</si>
  <si>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</si>
  <si>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</si>
  <si>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</si>
  <si>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</si>
  <si>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</si>
  <si>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</si>
  <si>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</si>
  <si>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</si>
  <si>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</si>
  <si>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</si>
  <si>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</si>
  <si>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</si>
  <si>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</si>
  <si>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</si>
  <si>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</si>
  <si>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</si>
  <si>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</si>
  <si>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</si>
  <si>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</si>
  <si>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</si>
  <si>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</si>
  <si>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</si>
  <si>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</si>
  <si>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</si>
  <si>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</si>
  <si>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</si>
  <si>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</si>
  <si>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</si>
  <si>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</si>
  <si>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</si>
  <si>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</si>
  <si>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</si>
  <si>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</si>
  <si>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</si>
  <si>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</si>
  <si>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</si>
  <si>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</si>
  <si>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</si>
  <si>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</si>
  <si>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</si>
  <si>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</si>
  <si>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</si>
  <si>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</si>
  <si>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</si>
  <si>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</si>
  <si>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</si>
  <si>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</si>
  <si>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</si>
  <si>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</si>
  <si>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</si>
  <si>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</si>
  <si>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</si>
  <si>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</si>
  <si>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</si>
  <si>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</si>
  <si>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</si>
  <si>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</si>
  <si>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</si>
  <si>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</si>
  <si>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</si>
  <si>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</si>
  <si>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</si>
  <si>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</si>
  <si>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</si>
  <si>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</si>
  <si>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</si>
  <si>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</si>
  <si>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</si>
  <si>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</si>
  <si>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</si>
  <si>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</si>
  <si>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</si>
  <si>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</si>
  <si>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</si>
  <si>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</si>
  <si>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</si>
  <si>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</si>
  <si>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</si>
  <si>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</si>
  <si>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</si>
  <si>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</si>
  <si>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</si>
  <si>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</si>
  <si>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</si>
  <si>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</si>
  <si>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</si>
  <si>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</si>
  <si>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</si>
  <si>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</si>
  <si>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</si>
  <si>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</si>
  <si>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</si>
  <si>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</si>
  <si>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</si>
  <si>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</si>
  <si>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</si>
  <si>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</si>
  <si>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</si>
  <si>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</si>
  <si>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</si>
  <si>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</si>
  <si>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</si>
  <si>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</si>
  <si>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</si>
  <si>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</si>
  <si>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</si>
  <si>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</si>
  <si>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</si>
  <si>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</si>
  <si>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</si>
  <si>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</si>
  <si>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</si>
  <si>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</si>
  <si>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</si>
  <si>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</si>
  <si>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</si>
  <si>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</si>
  <si>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</si>
  <si>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</si>
  <si>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</si>
  <si>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</si>
  <si>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</si>
  <si>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</si>
  <si>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</si>
  <si>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</si>
  <si>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</si>
  <si>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</si>
  <si>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</si>
  <si>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</si>
  <si>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</si>
  <si>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</si>
  <si>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</si>
  <si>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</si>
  <si>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</si>
  <si>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</si>
  <si>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</si>
  <si>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</si>
  <si>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</si>
  <si>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</si>
  <si>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</si>
  <si>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</si>
  <si>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</si>
  <si>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</si>
  <si>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</si>
  <si>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</si>
  <si>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</si>
  <si>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</si>
  <si>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</si>
  <si>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</si>
  <si>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</si>
  <si>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</si>
  <si>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</si>
  <si>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</si>
  <si>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</si>
  <si>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</si>
  <si>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</si>
  <si>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</si>
  <si>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</si>
  <si>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</si>
  <si>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</si>
  <si>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</si>
  <si>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</si>
  <si>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</si>
  <si>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</si>
  <si>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</si>
  <si>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</si>
  <si>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</si>
  <si>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</si>
  <si>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</si>
  <si>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</si>
  <si>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</si>
  <si>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</si>
  <si>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</si>
  <si>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</si>
  <si>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</si>
  <si>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</si>
  <si>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</si>
  <si>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</si>
  <si>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</si>
  <si>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</si>
  <si>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</si>
  <si>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</si>
  <si>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</si>
  <si>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</si>
  <si>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</si>
  <si>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</si>
  <si>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</si>
  <si>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</si>
  <si>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</si>
  <si>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</si>
  <si>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</si>
  <si>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</si>
  <si>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</si>
  <si>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</si>
  <si>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</si>
  <si>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</si>
  <si>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</si>
  <si>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</si>
  <si>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</si>
  <si>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</si>
  <si>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</si>
  <si>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</si>
  <si>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</si>
  <si>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</si>
  <si>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</si>
  <si>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</si>
  <si>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</si>
  <si>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</si>
  <si>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</si>
  <si>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</si>
  <si>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</si>
  <si>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</si>
  <si>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</si>
  <si>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</si>
  <si>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</si>
  <si>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</si>
  <si>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</si>
  <si>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</si>
  <si>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</si>
  <si>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</si>
  <si>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</si>
  <si>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</si>
  <si>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</si>
  <si>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</si>
  <si>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</si>
  <si>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</si>
  <si>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</si>
  <si>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</si>
  <si>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</si>
  <si>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</si>
  <si>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</si>
  <si>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</si>
  <si>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</si>
  <si>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</si>
  <si>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</si>
  <si>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</si>
  <si>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</si>
  <si>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</si>
  <si>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</si>
  <si>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</si>
  <si>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</si>
  <si>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</si>
  <si>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</si>
  <si>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</si>
  <si>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</si>
  <si>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</si>
  <si>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</si>
  <si>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</si>
  <si>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</si>
  <si>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</si>
  <si>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</si>
  <si>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</si>
  <si>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</si>
  <si>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</si>
  <si>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</si>
  <si>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</si>
  <si>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</si>
  <si>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</si>
  <si>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</si>
  <si>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</si>
  <si>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</si>
  <si>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</si>
  <si>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</si>
  <si>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</si>
  <si>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</si>
  <si>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</si>
  <si>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</si>
  <si>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</si>
  <si>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</si>
  <si>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</si>
  <si>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</si>
  <si>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</si>
  <si>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</si>
  <si>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</si>
  <si>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</si>
  <si>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</si>
  <si>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</si>
  <si>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</si>
  <si>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</si>
  <si>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</si>
  <si>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</si>
  <si>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</si>
  <si>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</si>
  <si>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</si>
  <si>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</si>
  <si>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</si>
  <si>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</si>
  <si>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</si>
  <si>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</si>
  <si>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</si>
  <si>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</si>
  <si>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</si>
  <si>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</si>
  <si>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</si>
  <si>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</si>
  <si>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</si>
  <si>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</si>
  <si>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</si>
  <si>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</si>
  <si>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</si>
  <si>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</si>
  <si>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</si>
  <si>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</si>
  <si>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</si>
  <si>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</si>
  <si>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</si>
  <si>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</si>
  <si>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</si>
  <si>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</si>
  <si>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</si>
  <si>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</si>
  <si>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</si>
  <si>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</si>
  <si>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</si>
  <si>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</si>
  <si>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</si>
  <si>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</si>
  <si>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</si>
  <si>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</si>
  <si>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</si>
  <si>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</si>
  <si>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</si>
  <si>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</si>
  <si>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</si>
  <si>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</si>
  <si>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</si>
  <si>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</si>
  <si>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</si>
  <si>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</si>
  <si>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</si>
  <si>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</si>
  <si>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</si>
  <si>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</si>
  <si>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</si>
  <si>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</si>
  <si>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</si>
  <si>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</si>
  <si>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</si>
  <si>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</si>
  <si>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</si>
  <si>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</si>
  <si>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</si>
  <si>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</si>
  <si>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</si>
  <si>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</si>
  <si>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</si>
  <si>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</si>
  <si>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</si>
  <si>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</si>
  <si>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</si>
  <si>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</si>
  <si>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</si>
  <si>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</si>
  <si>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</si>
  <si>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</si>
  <si>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</si>
  <si>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</si>
  <si>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</si>
  <si>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</si>
  <si>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</si>
  <si>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</si>
  <si>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</si>
  <si>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</si>
  <si>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</si>
  <si>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</si>
  <si>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</si>
  <si>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</si>
  <si>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</si>
  <si>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</si>
  <si>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</si>
  <si>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</si>
  <si>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</si>
  <si>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</si>
  <si>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</si>
  <si>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</si>
  <si>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</si>
  <si>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</si>
  <si>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</si>
  <si>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</si>
  <si>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</si>
  <si>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</si>
  <si>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</si>
  <si>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</si>
  <si>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</si>
  <si>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</si>
  <si>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</si>
  <si>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</si>
  <si>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</si>
  <si>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</si>
  <si>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</si>
  <si>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</si>
  <si>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</si>
  <si>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</si>
  <si>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</si>
  <si>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</si>
  <si>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</si>
  <si>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</si>
  <si>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</si>
  <si>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</si>
  <si>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</si>
  <si>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</si>
  <si>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</si>
  <si>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</si>
  <si>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</si>
  <si>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</si>
  <si>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</si>
  <si>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</si>
  <si>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</si>
  <si>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</si>
  <si>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</si>
  <si>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</si>
  <si>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</si>
  <si>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</si>
  <si>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</si>
  <si>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</si>
  <si>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</si>
  <si>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</si>
  <si>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</si>
  <si>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</si>
  <si>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</si>
  <si>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</si>
  <si>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</si>
  <si>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</si>
  <si>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</si>
  <si>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</si>
  <si>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</si>
  <si>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</si>
  <si>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</si>
  <si>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</si>
  <si>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</si>
  <si>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</si>
  <si>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</si>
  <si>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</si>
  <si>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</si>
  <si>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</si>
  <si>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</si>
  <si>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</si>
  <si>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</si>
  <si>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</si>
  <si>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</si>
  <si>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</si>
  <si>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</si>
  <si>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</si>
  <si>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</si>
  <si>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</si>
  <si>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</si>
  <si>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</si>
  <si>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</si>
  <si>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</si>
  <si>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</si>
  <si>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</si>
  <si>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</si>
  <si>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</si>
  <si>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</si>
  <si>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</si>
  <si>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</si>
  <si>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</si>
  <si>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</si>
  <si>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</si>
  <si>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</si>
  <si>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</si>
  <si>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</si>
  <si>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</si>
  <si>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</si>
  <si>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</si>
  <si>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</si>
  <si>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</si>
  <si>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</si>
  <si>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</si>
  <si>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</si>
  <si>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</si>
  <si>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</si>
  <si>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</si>
  <si>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</si>
  <si>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</si>
  <si>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</si>
  <si>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</si>
  <si>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</si>
  <si>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</si>
  <si>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</si>
  <si>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</si>
  <si>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</si>
  <si>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</si>
  <si>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</si>
  <si>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</si>
  <si>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</si>
  <si>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</si>
  <si>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</si>
  <si>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</si>
  <si>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</si>
  <si>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</si>
  <si>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</si>
  <si>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</si>
  <si>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</si>
  <si>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</si>
  <si>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</si>
  <si>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</si>
  <si>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</si>
  <si>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</si>
  <si>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</si>
  <si>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</si>
  <si>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</si>
  <si>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</si>
  <si>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</si>
  <si>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</si>
  <si>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</si>
  <si>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</si>
  <si>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</si>
  <si>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</si>
  <si>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</si>
  <si>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</si>
  <si>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</si>
  <si>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</si>
  <si>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</si>
  <si>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</si>
  <si>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</si>
  <si>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</si>
  <si>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</si>
  <si>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</si>
  <si>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</si>
  <si>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</si>
  <si>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</si>
  <si>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</si>
  <si>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</si>
  <si>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</si>
  <si>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</si>
  <si>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</si>
  <si>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</si>
  <si>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</si>
  <si>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</si>
  <si>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</si>
  <si>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</si>
  <si>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</si>
  <si>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</si>
  <si>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</si>
  <si>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</si>
  <si>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</si>
  <si>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</si>
  <si>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</si>
  <si>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</si>
  <si>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</si>
  <si>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</si>
  <si>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</si>
  <si>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</si>
  <si>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</si>
  <si>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</si>
  <si>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</si>
  <si>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</si>
  <si>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</si>
  <si>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</si>
  <si>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</si>
  <si>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</si>
  <si>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</si>
  <si>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</si>
  <si>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</si>
  <si>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</si>
  <si>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</si>
  <si>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</si>
  <si>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</si>
  <si>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</si>
  <si>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</si>
  <si>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</si>
  <si>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</si>
  <si>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</si>
  <si>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</si>
  <si>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</si>
  <si>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</si>
  <si>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</si>
  <si>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</si>
  <si>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</si>
  <si>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</si>
  <si>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</si>
  <si>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</si>
  <si>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</si>
  <si>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</si>
  <si>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</si>
  <si>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</si>
  <si>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</si>
  <si>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</si>
  <si>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</si>
  <si>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</si>
  <si>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</si>
  <si>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</si>
  <si>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</si>
  <si>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</si>
  <si>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</si>
  <si>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</si>
  <si>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</si>
  <si>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</si>
  <si>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</si>
  <si>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</si>
  <si>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</si>
  <si>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</si>
  <si>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</si>
  <si>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</si>
  <si>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</si>
  <si>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</si>
  <si>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</si>
  <si>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</si>
  <si>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</si>
  <si>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</si>
  <si>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</si>
  <si>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</si>
  <si>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</si>
  <si>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</si>
  <si>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</si>
  <si>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</si>
  <si>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</si>
  <si>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</si>
  <si>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</si>
  <si>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</si>
  <si>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</si>
  <si>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</si>
  <si>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</si>
  <si>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</si>
  <si>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</si>
  <si>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</si>
  <si>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</si>
  <si>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</si>
  <si>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</si>
  <si>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</si>
  <si>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</si>
  <si>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</si>
  <si>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</si>
  <si>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</si>
  <si>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</si>
  <si>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</si>
  <si>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</si>
  <si>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</si>
  <si>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</si>
  <si>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</si>
  <si>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</si>
  <si>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</si>
  <si>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</si>
  <si>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</si>
  <si>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</si>
  <si>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</si>
  <si>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</si>
  <si>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</si>
  <si>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</si>
  <si>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</si>
  <si>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</si>
  <si>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</si>
  <si>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</si>
  <si>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</si>
  <si>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</si>
  <si>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</si>
  <si>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</si>
  <si>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</si>
  <si>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</si>
  <si>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</si>
  <si>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</si>
  <si>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</si>
  <si>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</si>
  <si>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</si>
  <si>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</si>
  <si>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</si>
  <si>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</si>
  <si>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</si>
  <si>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</si>
  <si>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</si>
  <si>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</si>
  <si>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</si>
  <si>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</si>
  <si>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</si>
  <si>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</si>
  <si>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</si>
  <si>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</si>
  <si>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</si>
  <si>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</si>
  <si>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</si>
  <si>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</si>
  <si>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</si>
  <si>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</si>
  <si>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</si>
  <si>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</si>
  <si>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</si>
  <si>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</si>
  <si>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</si>
  <si>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</si>
  <si>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</si>
  <si>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</si>
  <si>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</si>
  <si>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</si>
  <si>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</si>
  <si>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</si>
  <si>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</si>
  <si>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</si>
  <si>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</si>
  <si>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</si>
  <si>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</si>
  <si>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</si>
  <si>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</si>
  <si>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</si>
  <si>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</si>
  <si>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</si>
  <si>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</si>
  <si>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</si>
  <si>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</si>
  <si>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</si>
  <si>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</si>
  <si>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</si>
  <si>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</si>
  <si>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</si>
  <si>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</si>
  <si>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</si>
  <si>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</si>
  <si>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</si>
  <si>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</si>
  <si>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</si>
  <si>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</si>
  <si>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</si>
  <si>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</si>
  <si>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</si>
  <si>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</si>
  <si>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</si>
  <si>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</si>
  <si>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</si>
  <si>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</si>
  <si>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</si>
  <si>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</si>
  <si>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</si>
  <si>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</si>
  <si>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</si>
  <si>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</si>
  <si>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</si>
  <si>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</si>
  <si>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</si>
  <si>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</si>
  <si>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</si>
  <si>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</si>
  <si>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</si>
  <si>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</si>
  <si>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</si>
  <si>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</si>
  <si>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</si>
  <si>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</si>
  <si>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</si>
  <si>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</si>
  <si>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</si>
  <si>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</si>
  <si>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</si>
  <si>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</si>
  <si>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</si>
  <si>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</si>
  <si>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</si>
  <si>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</si>
  <si>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</si>
  <si>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</si>
  <si>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</si>
  <si>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</si>
  <si>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</si>
  <si>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</si>
  <si>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</si>
  <si>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</si>
  <si>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</si>
  <si>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</si>
  <si>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</si>
  <si>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</si>
  <si>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</si>
  <si>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</si>
  <si>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</si>
  <si>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</si>
  <si>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</si>
  <si>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</si>
  <si>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</si>
  <si>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</si>
  <si>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</si>
  <si>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</si>
  <si>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</si>
  <si>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</si>
  <si>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</si>
  <si>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</si>
  <si>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</si>
  <si>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</si>
  <si>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</si>
  <si>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</si>
  <si>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</si>
  <si>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</si>
  <si>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</si>
  <si>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</si>
  <si>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</si>
  <si>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</si>
  <si>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</si>
  <si>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</si>
  <si>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</si>
  <si>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</si>
  <si>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</si>
  <si>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</si>
  <si>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</si>
  <si>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</si>
  <si>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</si>
  <si>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</si>
  <si>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</si>
  <si>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</si>
  <si>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</si>
  <si>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</si>
  <si>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</si>
  <si>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</si>
  <si>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</si>
  <si>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</si>
  <si>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</si>
  <si>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</si>
  <si>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</si>
  <si>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</si>
  <si>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</si>
  <si>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</si>
  <si>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</si>
  <si>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</si>
  <si>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</si>
  <si>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</si>
  <si>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</si>
  <si>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</si>
  <si>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</si>
  <si>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</si>
  <si>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</si>
  <si>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</si>
  <si>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</si>
  <si>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</si>
  <si>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</si>
  <si>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</si>
  <si>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</si>
  <si>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</si>
  <si>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</si>
  <si>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</si>
  <si>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</si>
  <si>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</si>
  <si>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</si>
  <si>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</si>
  <si>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</si>
  <si>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</si>
  <si>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</si>
  <si>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</si>
  <si>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</si>
  <si>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</si>
  <si>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</si>
  <si>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</si>
  <si>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</si>
  <si>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</si>
  <si>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</si>
  <si>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</si>
  <si>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</si>
  <si>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</si>
  <si>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</si>
  <si>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</si>
  <si>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</si>
  <si>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</si>
  <si>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</si>
  <si>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</si>
  <si>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</si>
  <si>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</si>
  <si>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</si>
  <si>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</si>
  <si>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</si>
  <si>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</si>
  <si>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</si>
  <si>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</si>
  <si>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</si>
  <si>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</si>
  <si>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</si>
  <si>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</si>
  <si>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</si>
  <si>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</si>
  <si>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</si>
  <si>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</si>
  <si>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</si>
  <si>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</si>
  <si>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</si>
  <si>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</si>
  <si>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</si>
  <si>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</si>
  <si>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</si>
  <si>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</si>
  <si>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</si>
  <si>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</si>
  <si>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</si>
  <si>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</si>
  <si>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</si>
  <si>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</si>
  <si>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</si>
  <si>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</si>
  <si>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</si>
  <si>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</si>
  <si>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</si>
  <si>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</si>
  <si>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</si>
  <si>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</si>
  <si>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</si>
  <si>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</si>
  <si>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</si>
  <si>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</si>
  <si>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</si>
  <si>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</si>
  <si>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</si>
  <si>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</si>
  <si>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</si>
  <si>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</si>
  <si>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</si>
  <si>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</si>
  <si>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</si>
  <si>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</si>
  <si>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</si>
  <si>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</si>
  <si>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</si>
  <si>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</si>
  <si>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</si>
  <si>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</si>
  <si>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</si>
  <si>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</si>
  <si>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</si>
  <si>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</si>
  <si>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</si>
  <si>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</si>
  <si>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</si>
  <si>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</si>
  <si>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</si>
  <si>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</si>
  <si>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</si>
  <si>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</si>
  <si>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</si>
  <si>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</si>
  <si>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</si>
  <si>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</si>
  <si>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</si>
  <si>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</si>
  <si>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</si>
  <si>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</si>
  <si>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</si>
  <si>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</si>
  <si>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</si>
  <si>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</si>
  <si>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</si>
  <si>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</si>
  <si>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</si>
  <si>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</si>
  <si>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</si>
  <si>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</si>
  <si>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</si>
  <si>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</si>
  <si>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</si>
  <si>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</si>
  <si>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</si>
  <si>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</si>
  <si>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</si>
  <si>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</si>
  <si>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</si>
  <si>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</si>
  <si>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</si>
  <si>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</si>
  <si>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</si>
  <si>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</si>
  <si>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</si>
  <si>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</si>
  <si>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</si>
  <si>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</si>
  <si>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</si>
  <si>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</si>
  <si>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</si>
  <si>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</si>
  <si>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</si>
  <si>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</si>
  <si>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</si>
  <si>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</si>
  <si>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</si>
  <si>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</si>
  <si>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</si>
  <si>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</si>
  <si>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</si>
  <si>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</si>
  <si>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</si>
  <si>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</si>
  <si>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</si>
  <si>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</si>
  <si>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</si>
  <si>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</si>
  <si>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</si>
  <si>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</si>
  <si>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</si>
  <si>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</si>
  <si>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</si>
  <si>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</si>
  <si>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</si>
  <si>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</si>
  <si>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</si>
  <si>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</si>
  <si>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</si>
  <si>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</si>
  <si>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</si>
  <si>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</si>
  <si>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</si>
  <si>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</si>
  <si>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</si>
  <si>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</si>
  <si>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</si>
  <si>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</si>
  <si>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</si>
  <si>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</si>
  <si>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</si>
  <si>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</si>
  <si>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</si>
  <si>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</si>
  <si>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</si>
  <si>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</si>
  <si>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</si>
  <si>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</si>
  <si>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</si>
  <si>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</si>
  <si>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</si>
  <si>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</si>
  <si>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</si>
  <si>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</si>
  <si>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</si>
  <si>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</si>
  <si>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</si>
  <si>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</si>
  <si>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</si>
  <si>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</si>
  <si>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</si>
  <si>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</si>
  <si>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</si>
  <si>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</si>
  <si>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</si>
  <si>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</si>
  <si>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</si>
  <si>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</si>
  <si>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</si>
  <si>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</si>
  <si>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</si>
  <si>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</si>
  <si>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</si>
  <si>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</si>
  <si>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</si>
  <si>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</si>
  <si>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</si>
  <si>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</si>
  <si>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</si>
  <si>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</si>
  <si>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</si>
  <si>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</si>
  <si>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</si>
  <si>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</si>
  <si>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</si>
  <si>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</si>
  <si>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</si>
  <si>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</si>
  <si>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</si>
  <si>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</si>
  <si>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</si>
  <si>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</si>
  <si>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</si>
  <si>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</si>
  <si>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</si>
  <si>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</si>
  <si>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</si>
  <si>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</si>
  <si>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</si>
  <si>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</si>
  <si>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</si>
  <si>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</si>
  <si>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</si>
  <si>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</si>
  <si>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</si>
  <si>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</si>
  <si>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</si>
  <si>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</si>
  <si>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</si>
  <si>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</si>
  <si>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</si>
  <si>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</si>
  <si>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</si>
  <si>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</si>
  <si>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</si>
  <si>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</si>
  <si>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</si>
  <si>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</si>
  <si>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</si>
  <si>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</si>
  <si>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</si>
  <si>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</si>
  <si>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</si>
  <si>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</si>
  <si>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</si>
  <si>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</si>
  <si>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</si>
  <si>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</si>
  <si>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</si>
  <si>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</si>
  <si>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</si>
  <si>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</si>
  <si>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</si>
  <si>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</si>
  <si>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</si>
  <si>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</si>
  <si>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</si>
  <si>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</si>
  <si>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</si>
  <si>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</si>
  <si>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</si>
  <si>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</si>
  <si>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</si>
  <si>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</si>
  <si>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</si>
  <si>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</si>
  <si>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</si>
  <si>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</si>
  <si>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</si>
  <si>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</si>
  <si>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</si>
  <si>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</si>
  <si>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</si>
  <si>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</si>
  <si>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</si>
  <si>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</si>
  <si>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</si>
  <si>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</si>
  <si>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</si>
  <si>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</si>
  <si>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</si>
  <si>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</si>
  <si>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</si>
  <si>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</si>
  <si>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</si>
  <si>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</si>
  <si>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</si>
  <si>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</si>
  <si>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</si>
  <si>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</si>
  <si>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</si>
  <si>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</si>
  <si>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</si>
  <si>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</si>
  <si>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</si>
  <si>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</si>
  <si>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</si>
  <si>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</si>
  <si>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</si>
  <si>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</si>
  <si>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</si>
  <si>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</si>
  <si>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</si>
  <si>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</si>
  <si>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</si>
  <si>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</si>
  <si>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</si>
  <si>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</si>
  <si>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</si>
  <si>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</si>
  <si>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</si>
  <si>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</si>
  <si>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</si>
  <si>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</si>
  <si>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</si>
  <si>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</si>
  <si>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</si>
  <si>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</si>
  <si>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</si>
  <si>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</si>
  <si>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</si>
  <si>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</si>
  <si>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</si>
  <si>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</si>
  <si>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</si>
  <si>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</si>
  <si>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</si>
  <si>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</si>
  <si>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</si>
  <si>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</si>
  <si>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</si>
  <si>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</si>
  <si>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</si>
  <si>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</si>
  <si>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</si>
  <si>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</si>
  <si>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</si>
  <si>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</si>
  <si>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</si>
  <si>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</si>
  <si>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</si>
  <si>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</si>
  <si>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</si>
  <si>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</si>
  <si>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</si>
  <si>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</si>
  <si>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</si>
  <si>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</si>
  <si>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</si>
  <si>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</si>
  <si>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</si>
  <si>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</si>
  <si>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</si>
  <si>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</si>
  <si>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</si>
  <si>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</si>
  <si>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</si>
  <si>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</si>
  <si>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</si>
  <si>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</si>
  <si>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</si>
  <si>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</si>
  <si>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</si>
  <si>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</si>
  <si>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</si>
  <si>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</si>
  <si>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</si>
  <si>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</si>
  <si>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</si>
  <si>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</si>
  <si>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</si>
  <si>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</si>
  <si>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</si>
  <si>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</si>
  <si>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</si>
  <si>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</si>
  <si>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</si>
  <si>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</si>
  <si>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</si>
  <si>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</si>
  <si>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</si>
  <si>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</si>
  <si>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</si>
  <si>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</si>
  <si>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</si>
  <si>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</si>
  <si>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</si>
  <si>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</si>
  <si>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</si>
  <si>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</si>
  <si>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</si>
  <si>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</si>
  <si>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</si>
  <si>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</si>
  <si>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</si>
  <si>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</si>
  <si>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</si>
  <si>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</si>
  <si>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</si>
  <si>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</si>
  <si>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</si>
  <si>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</si>
  <si>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</si>
  <si>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</si>
  <si>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</si>
  <si>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</si>
  <si>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</si>
  <si>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</si>
  <si>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</si>
  <si>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</si>
  <si>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</si>
  <si>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</si>
  <si>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</si>
  <si>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</si>
  <si>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</si>
  <si>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</si>
  <si>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</si>
  <si>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</si>
  <si>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</si>
  <si>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</si>
  <si>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</si>
  <si>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</si>
  <si>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</si>
  <si>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</si>
  <si>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</si>
  <si>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</si>
  <si>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</si>
  <si>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</si>
  <si>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</si>
  <si>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</si>
  <si>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</si>
  <si>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</si>
  <si>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</si>
  <si>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</si>
  <si>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</si>
  <si>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</si>
  <si>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</si>
  <si>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</si>
  <si>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</si>
  <si>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</si>
  <si>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</si>
  <si>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</si>
  <si>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</si>
  <si>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</si>
  <si>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</si>
  <si>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</si>
  <si>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</si>
  <si>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</si>
  <si>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</si>
  <si>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</si>
  <si>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</si>
  <si>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</si>
  <si>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</si>
  <si>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</si>
  <si>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</si>
  <si>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</si>
  <si>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</si>
  <si>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</si>
  <si>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</si>
  <si>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</si>
  <si>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</si>
  <si>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</si>
  <si>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</si>
  <si>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</si>
  <si>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</si>
  <si>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</si>
  <si>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</si>
  <si>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</si>
  <si>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</si>
  <si>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</si>
  <si>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</si>
  <si>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</si>
  <si>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</si>
  <si>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</si>
  <si>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</si>
  <si>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</si>
  <si>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</si>
  <si>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</si>
  <si>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</si>
  <si>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</si>
  <si>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</si>
  <si>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</si>
  <si>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</si>
  <si>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</si>
  <si>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</si>
  <si>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</si>
  <si>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</si>
  <si>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</si>
  <si>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</si>
  <si>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</si>
  <si>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</si>
  <si>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</si>
  <si>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</si>
  <si>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</si>
  <si>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</si>
  <si>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</si>
  <si>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</si>
  <si>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</si>
  <si>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</si>
  <si>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</si>
  <si>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</si>
  <si>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</si>
  <si>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</si>
  <si>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</si>
  <si>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</si>
  <si>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</si>
  <si>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</si>
  <si>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</si>
  <si>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</si>
  <si>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</si>
  <si>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</si>
  <si>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</si>
  <si>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</si>
  <si>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</si>
  <si>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</si>
  <si>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</si>
  <si>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</si>
  <si>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</si>
  <si>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</si>
  <si>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</si>
  <si>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</si>
  <si>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</si>
  <si>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</si>
  <si>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</si>
  <si>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</si>
  <si>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</si>
  <si>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</si>
  <si>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</si>
  <si>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</si>
  <si>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</si>
  <si>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</si>
  <si>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</si>
  <si>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</si>
  <si>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</si>
  <si>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</si>
  <si>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</si>
  <si>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</si>
  <si>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</si>
  <si>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</si>
  <si>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</si>
  <si>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</si>
  <si>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</si>
  <si>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</si>
  <si>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</si>
  <si>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</si>
  <si>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</si>
  <si>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</si>
  <si>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</si>
  <si>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</si>
  <si>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</si>
  <si>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</si>
  <si>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</si>
  <si>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</si>
  <si>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</si>
  <si>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</si>
  <si>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</si>
  <si>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</si>
  <si>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</si>
  <si>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</si>
  <si>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</si>
  <si>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</si>
  <si>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</si>
  <si>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</si>
  <si>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</si>
  <si>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</si>
  <si>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</si>
  <si>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</si>
  <si>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</si>
  <si>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</si>
  <si>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</si>
  <si>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</si>
  <si>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</si>
  <si>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</si>
  <si>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</si>
  <si>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</si>
  <si>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</si>
  <si>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</si>
  <si>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</si>
  <si>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</si>
  <si>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</si>
  <si>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</si>
  <si>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</si>
  <si>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</si>
  <si>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</si>
  <si>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</si>
  <si>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</si>
  <si>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</si>
  <si>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</si>
  <si>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</si>
  <si>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</si>
  <si>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</si>
  <si>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</si>
  <si>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</si>
  <si>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</si>
  <si>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</si>
  <si>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</si>
  <si>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</si>
  <si>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</si>
  <si>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</si>
  <si>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</si>
  <si>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</si>
  <si>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</si>
  <si>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</si>
  <si>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</si>
  <si>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</si>
  <si>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</si>
  <si>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</si>
  <si>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</si>
  <si>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</si>
  <si>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</si>
  <si>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</si>
  <si>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</si>
  <si>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</si>
  <si>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</si>
  <si>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</si>
  <si>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</si>
  <si>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</si>
  <si>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</si>
  <si>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</si>
  <si>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</si>
  <si>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</si>
  <si>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</si>
  <si>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</si>
  <si>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</si>
  <si>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</si>
  <si>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</si>
  <si>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</si>
  <si>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</si>
  <si>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</si>
  <si>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</si>
  <si>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</si>
  <si>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</si>
  <si>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</si>
  <si>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</si>
  <si>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</si>
  <si>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</si>
  <si>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</si>
  <si>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</si>
  <si>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</si>
  <si>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</si>
  <si>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</si>
  <si>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</si>
  <si>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</si>
  <si>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</si>
  <si>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</si>
  <si>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</si>
  <si>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</si>
  <si>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</si>
  <si>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</si>
  <si>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</si>
  <si>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</si>
  <si>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</si>
  <si>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</si>
  <si>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</si>
  <si>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</si>
  <si>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</si>
  <si>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</si>
  <si>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</si>
  <si>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</si>
  <si>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</si>
  <si>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</si>
  <si>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</si>
  <si>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</si>
  <si>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</si>
  <si>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</si>
  <si>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</si>
  <si>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</si>
  <si>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</si>
  <si>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</si>
  <si>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</si>
  <si>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</si>
  <si>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</si>
  <si>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</si>
  <si>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</si>
  <si>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</si>
  <si>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</si>
  <si>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</si>
  <si>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</si>
  <si>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</si>
  <si>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</si>
  <si>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</si>
  <si>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</si>
  <si>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</si>
  <si>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</si>
  <si>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</si>
  <si>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</si>
  <si>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</si>
  <si>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</si>
  <si>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</si>
  <si>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</si>
  <si>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</si>
  <si>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</si>
  <si>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</si>
  <si>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</si>
  <si>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</si>
  <si>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</si>
  <si>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</si>
  <si>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</si>
  <si>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</si>
  <si>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</si>
  <si>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</si>
  <si>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</si>
  <si>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</si>
  <si>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</si>
  <si>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</si>
  <si>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</si>
  <si>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</si>
  <si>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</si>
  <si>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</si>
  <si>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</si>
  <si>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</si>
  <si>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</si>
  <si>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</si>
  <si>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</si>
  <si>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</si>
  <si>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</si>
  <si>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</si>
  <si>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</si>
  <si>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</si>
  <si>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</si>
  <si>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</si>
  <si>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</si>
  <si>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</si>
  <si>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</si>
  <si>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</si>
  <si>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</si>
  <si>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</si>
  <si>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</si>
  <si>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</si>
  <si>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</si>
  <si>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</si>
  <si>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</si>
  <si>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</si>
  <si>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</si>
  <si>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</si>
  <si>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</si>
  <si>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</si>
  <si>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</si>
  <si>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</si>
  <si>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</si>
  <si>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</si>
  <si>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</si>
  <si>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</si>
  <si>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</si>
  <si>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</si>
  <si>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</si>
  <si>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</si>
  <si>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</si>
  <si>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</si>
  <si>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</si>
  <si>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</si>
  <si>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</si>
  <si>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</si>
  <si>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</si>
  <si>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</si>
  <si>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</si>
  <si>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</si>
  <si>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</si>
  <si>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</si>
  <si>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</si>
  <si>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</si>
  <si>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</si>
  <si>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</si>
  <si>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</si>
  <si>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</si>
  <si>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</si>
  <si>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</si>
  <si>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</si>
  <si>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</si>
  <si>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</si>
  <si>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</si>
  <si>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</si>
  <si>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</si>
  <si>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</si>
  <si>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</si>
  <si>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</si>
  <si>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</si>
  <si>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</si>
  <si>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</si>
  <si>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</si>
  <si>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</si>
  <si>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</si>
  <si>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</si>
  <si>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</si>
  <si>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</si>
  <si>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</si>
  <si>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</si>
  <si>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</si>
  <si>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</si>
  <si>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</si>
  <si>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</si>
  <si>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</si>
  <si>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</si>
  <si>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</si>
  <si>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</si>
  <si>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</si>
  <si>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</si>
  <si>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</si>
  <si>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</si>
  <si>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</si>
  <si>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</si>
  <si>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</si>
  <si>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</si>
  <si>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</si>
  <si>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</si>
  <si>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</si>
  <si>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</si>
  <si>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</si>
  <si>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</si>
  <si>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</si>
  <si>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</si>
  <si>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</si>
  <si>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</si>
  <si>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</si>
  <si>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</si>
  <si>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</si>
  <si>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</si>
  <si>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</si>
  <si>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</si>
  <si>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</si>
  <si>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</si>
  <si>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</si>
  <si>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</si>
  <si>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</si>
  <si>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</si>
  <si>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</si>
  <si>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</si>
  <si>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</si>
  <si>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</si>
  <si>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</si>
  <si>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</si>
  <si>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</si>
  <si>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</si>
  <si>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</si>
  <si>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</si>
  <si>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</si>
  <si>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</si>
  <si>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</si>
  <si>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</si>
  <si>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</si>
  <si>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</si>
  <si>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</si>
  <si>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</si>
  <si>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</si>
  <si>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</si>
  <si>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</si>
  <si>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</si>
  <si>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</si>
  <si>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</si>
  <si>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</si>
  <si>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</si>
  <si>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</si>
  <si>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</si>
  <si>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</si>
  <si>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</si>
  <si>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</si>
  <si>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</si>
  <si>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</si>
  <si>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</si>
  <si>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</si>
  <si>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</si>
  <si>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</si>
  <si>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</si>
  <si>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</si>
  <si>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</si>
  <si>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</si>
  <si>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</si>
  <si>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</si>
  <si>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</si>
  <si>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</si>
  <si>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</si>
  <si>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</si>
  <si>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</si>
  <si>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</si>
  <si>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</si>
  <si>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</si>
  <si>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</si>
  <si>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</si>
  <si>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</si>
  <si>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</si>
  <si>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</si>
  <si>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</si>
  <si>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</si>
  <si>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</si>
  <si>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</si>
  <si>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</si>
  <si>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</si>
  <si>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</si>
  <si>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</si>
  <si>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</si>
  <si>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</si>
  <si>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</si>
  <si>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</si>
  <si>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</si>
  <si>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</si>
  <si>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</si>
  <si>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</si>
  <si>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</si>
  <si>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</si>
  <si>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</si>
  <si>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</si>
  <si>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</si>
  <si>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</si>
  <si>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</si>
  <si>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</si>
  <si>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</si>
  <si>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</si>
  <si>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</si>
  <si>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</si>
  <si>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</si>
  <si>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</si>
  <si>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</si>
  <si>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</si>
  <si>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</si>
  <si>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</si>
  <si>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</si>
  <si>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</si>
  <si>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</si>
  <si>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</si>
  <si>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</si>
  <si>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</si>
  <si>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</si>
  <si>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</si>
  <si>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</si>
  <si>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</si>
  <si>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</si>
  <si>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</si>
  <si>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</si>
  <si>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</si>
  <si>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</si>
  <si>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</si>
  <si>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</si>
  <si>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</si>
  <si>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</si>
  <si>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</si>
  <si>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</si>
  <si>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</si>
  <si>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</si>
  <si>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</si>
  <si>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</si>
  <si>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</si>
  <si>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</si>
  <si>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</si>
  <si>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</si>
  <si>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</si>
  <si>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</si>
  <si>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</si>
  <si>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</si>
  <si>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</si>
  <si>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</si>
  <si>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</si>
  <si>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</si>
  <si>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</si>
  <si>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</si>
  <si>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</si>
  <si>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</si>
  <si>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</si>
  <si>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</si>
  <si>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</si>
  <si>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</si>
  <si>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</si>
  <si>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</si>
  <si>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</si>
  <si>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</si>
  <si>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</si>
  <si>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</si>
  <si>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</si>
  <si>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</si>
  <si>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</si>
  <si>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</si>
  <si>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</si>
  <si>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</si>
  <si>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</si>
  <si>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</si>
  <si>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</si>
  <si>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</si>
  <si>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</si>
  <si>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</si>
  <si>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</si>
  <si>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</si>
  <si>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</si>
  <si>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</si>
  <si>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</si>
  <si>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</si>
  <si>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</si>
  <si>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</si>
  <si>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</si>
  <si>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</si>
  <si>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</si>
  <si>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</si>
  <si>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</si>
  <si>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</si>
  <si>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</si>
  <si>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</si>
  <si>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</si>
  <si>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</si>
  <si>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</si>
  <si>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</si>
  <si>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</si>
  <si>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</si>
  <si>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</si>
  <si>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</si>
  <si>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</si>
  <si>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</si>
  <si>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</si>
  <si>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</si>
  <si>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</si>
  <si>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</si>
  <si>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</si>
  <si>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</si>
  <si>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</si>
  <si>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</si>
  <si>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</si>
  <si>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</si>
  <si>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</si>
  <si>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</si>
  <si>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</si>
  <si>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</si>
  <si>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</si>
  <si>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</si>
  <si>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</si>
  <si>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</si>
  <si>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</si>
  <si>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</si>
  <si>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</si>
  <si>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</si>
  <si>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</si>
  <si>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</si>
  <si>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</si>
  <si>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</si>
  <si>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</si>
  <si>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</si>
  <si>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</si>
  <si>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</si>
  <si>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</si>
  <si>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</si>
  <si>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</si>
  <si>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</si>
  <si>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</si>
  <si>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</si>
  <si>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</si>
  <si>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</si>
  <si>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</si>
  <si>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</si>
  <si>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</si>
  <si>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</si>
  <si>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</si>
  <si>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</si>
  <si>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</si>
  <si>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</si>
  <si>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</si>
  <si>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</si>
  <si>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</si>
  <si>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</si>
  <si>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</si>
  <si>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</si>
  <si>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</si>
  <si>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</si>
  <si>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</si>
  <si>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</si>
  <si>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</si>
  <si>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</si>
  <si>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</si>
  <si>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</si>
  <si>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</si>
  <si>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</si>
  <si>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</si>
  <si>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</si>
  <si>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</si>
  <si>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</si>
  <si>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</si>
  <si>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</si>
  <si>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</si>
  <si>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</si>
  <si>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</si>
  <si>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</si>
  <si>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</si>
  <si>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</si>
  <si>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</si>
  <si>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</si>
  <si>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</si>
  <si>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</si>
  <si>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</si>
  <si>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</si>
  <si>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</si>
  <si>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</si>
  <si>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</si>
  <si>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</si>
  <si>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</si>
  <si>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</si>
  <si>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</si>
  <si>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</si>
  <si>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</si>
  <si>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</si>
  <si>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</si>
  <si>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</si>
  <si>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</si>
  <si>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</si>
  <si>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</si>
  <si>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</si>
  <si>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</si>
  <si>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</si>
  <si>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</si>
  <si>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</si>
  <si>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</si>
  <si>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</si>
  <si>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</si>
  <si>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</si>
  <si>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</si>
  <si>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</si>
  <si>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</si>
  <si>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</si>
  <si>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</si>
  <si>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</si>
  <si>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</si>
  <si>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</si>
  <si>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</si>
  <si>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</si>
  <si>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</si>
  <si>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</si>
  <si>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</si>
  <si>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</si>
  <si>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</si>
  <si>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</si>
  <si>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</si>
  <si>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</si>
  <si>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</si>
  <si>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</si>
  <si>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</si>
  <si>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</si>
  <si>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</si>
  <si>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</si>
  <si>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</si>
  <si>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</si>
  <si>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</si>
  <si>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</si>
  <si>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</si>
  <si>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</si>
  <si>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</si>
  <si>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</si>
  <si>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</si>
  <si>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</si>
  <si>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</si>
  <si>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</si>
  <si>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</si>
  <si>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</si>
  <si>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</si>
  <si>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</si>
  <si>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</si>
  <si>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</si>
  <si>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</si>
  <si>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</si>
  <si>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</si>
  <si>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</si>
  <si>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</si>
  <si>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</si>
  <si>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</si>
  <si>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</si>
  <si>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</si>
  <si>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</si>
  <si>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</si>
  <si>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</si>
  <si>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</si>
  <si>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</si>
  <si>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</si>
  <si>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</si>
  <si>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</si>
  <si>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</si>
  <si>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</si>
  <si>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</si>
  <si>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</si>
  <si>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</si>
  <si>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</si>
  <si>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</si>
  <si>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</si>
  <si>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</si>
  <si>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</si>
  <si>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</si>
  <si>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</si>
  <si>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</si>
  <si>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</si>
  <si>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</si>
  <si>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</si>
  <si>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</si>
  <si>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</si>
  <si>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</si>
  <si>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</si>
  <si>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</si>
  <si>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</si>
  <si>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</si>
  <si>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</si>
  <si>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</si>
  <si>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</si>
  <si>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</si>
  <si>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</si>
  <si>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</si>
  <si>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</si>
  <si>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</si>
  <si>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</si>
  <si>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</si>
  <si>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</si>
  <si>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</si>
  <si>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</si>
  <si>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</si>
  <si>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</si>
  <si>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</si>
  <si>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</si>
  <si>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</si>
  <si>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</si>
  <si>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</si>
  <si>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</si>
  <si>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</si>
  <si>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</si>
  <si>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</si>
  <si>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</si>
  <si>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</si>
  <si>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</si>
  <si>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</si>
  <si>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</si>
  <si>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</si>
  <si>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</si>
  <si>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</si>
  <si>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</si>
  <si>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</si>
  <si>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</si>
  <si>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</si>
  <si>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</si>
  <si>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</si>
  <si>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</si>
  <si>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</si>
  <si>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</si>
  <si>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</si>
  <si>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</si>
  <si>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</si>
  <si>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</si>
  <si>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</si>
  <si>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</si>
  <si>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</si>
  <si>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</si>
  <si>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</si>
  <si>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</si>
  <si>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</si>
  <si>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</si>
  <si>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</si>
  <si>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</si>
  <si>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</si>
  <si>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</si>
  <si>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</si>
  <si>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</si>
  <si>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</si>
  <si>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</si>
  <si>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</si>
  <si>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</si>
  <si>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</si>
  <si>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</si>
  <si>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</si>
  <si>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</si>
  <si>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</si>
  <si>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</si>
  <si>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</si>
  <si>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</si>
  <si>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</si>
  <si>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</si>
  <si>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</si>
  <si>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</si>
  <si>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</si>
  <si>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</si>
  <si>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</si>
  <si>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</si>
  <si>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</si>
  <si>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</si>
  <si>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</si>
  <si>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</si>
  <si>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</si>
  <si>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</si>
  <si>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</si>
  <si>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</si>
  <si>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</si>
  <si>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</si>
  <si>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</si>
  <si>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</si>
  <si>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</si>
  <si>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</si>
  <si>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</si>
  <si>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</si>
  <si>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</si>
  <si>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</si>
  <si>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</si>
  <si>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</si>
  <si>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</si>
  <si>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</si>
  <si>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</si>
  <si>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</si>
  <si>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</si>
  <si>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</si>
  <si>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</si>
  <si>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</si>
  <si>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</si>
  <si>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</si>
  <si>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</si>
  <si>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</si>
  <si>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</si>
  <si>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</si>
  <si>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</si>
  <si>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</si>
  <si>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</si>
  <si>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</si>
  <si>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</si>
  <si>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</si>
  <si>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</si>
  <si>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</si>
  <si>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</si>
  <si>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</si>
  <si>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</si>
  <si>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</si>
  <si>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</si>
  <si>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</si>
  <si>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</si>
  <si>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</si>
  <si>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</si>
  <si>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</si>
  <si>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</si>
  <si>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</si>
  <si>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</si>
  <si>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</si>
  <si>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</si>
  <si>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</si>
  <si>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</si>
  <si>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</si>
  <si>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</si>
  <si>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</si>
  <si>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</si>
  <si>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</si>
  <si>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</si>
  <si>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</si>
  <si>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</si>
  <si>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</si>
  <si>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</si>
  <si>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</si>
  <si>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</si>
  <si>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</si>
  <si>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</si>
  <si>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</si>
  <si>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</si>
  <si>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</si>
  <si>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</si>
  <si>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</si>
  <si>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</si>
  <si>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</si>
  <si>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</si>
  <si>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</si>
  <si>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</si>
  <si>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</si>
  <si>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</si>
  <si>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</si>
  <si>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</si>
  <si>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</si>
  <si>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</si>
  <si>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</si>
  <si>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</si>
  <si>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</si>
  <si>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</si>
  <si>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</si>
  <si>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</si>
  <si>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</si>
  <si>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</si>
  <si>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</si>
  <si>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</si>
  <si>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</si>
  <si>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</si>
  <si>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</si>
  <si>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</si>
  <si>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</si>
  <si>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</si>
  <si>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</si>
  <si>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</si>
  <si>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</si>
  <si>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</si>
  <si>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</si>
  <si>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</si>
  <si>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</si>
  <si>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</si>
  <si>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</si>
  <si>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</si>
  <si>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</si>
  <si>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</si>
  <si>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</si>
  <si>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</si>
  <si>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</si>
  <si>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</si>
  <si>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</si>
  <si>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</si>
  <si>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</si>
  <si>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</si>
  <si>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</si>
  <si>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</si>
  <si>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</si>
  <si>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</si>
  <si>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</si>
  <si>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</si>
  <si>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</si>
  <si>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</si>
  <si>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</si>
  <si>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</si>
  <si>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</si>
  <si>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</si>
  <si>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</si>
  <si>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</si>
  <si>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</si>
  <si>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</si>
  <si>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</si>
  <si>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</si>
  <si>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</si>
  <si>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</si>
  <si>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</si>
  <si>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</si>
  <si>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</si>
  <si>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</si>
  <si>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</si>
  <si>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</si>
  <si>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</si>
  <si>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</si>
  <si>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</si>
  <si>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</si>
  <si>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</si>
  <si>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</si>
  <si>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</si>
  <si>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</si>
  <si>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</si>
  <si>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</si>
  <si>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</si>
  <si>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</si>
  <si>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</si>
  <si>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</si>
  <si>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</si>
  <si>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</si>
  <si>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</si>
  <si>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</si>
  <si>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</si>
  <si>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</si>
  <si>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</si>
  <si>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</si>
  <si>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</si>
  <si>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</si>
  <si>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</si>
  <si>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</si>
  <si>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</si>
  <si>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</si>
  <si>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</si>
  <si>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</si>
  <si>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</si>
  <si>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</si>
  <si>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</si>
  <si>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</si>
  <si>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</si>
  <si>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</si>
  <si>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</si>
  <si>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</si>
  <si>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</si>
  <si>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</si>
  <si>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</si>
  <si>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</si>
  <si>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</si>
  <si>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</si>
  <si>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</si>
  <si>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</si>
  <si>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</si>
  <si>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</si>
  <si>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</si>
  <si>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</si>
  <si>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</si>
  <si>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</si>
  <si>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</si>
  <si>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</si>
  <si>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</si>
  <si>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</si>
  <si>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</si>
  <si>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</si>
  <si>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</si>
  <si>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</si>
  <si>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</si>
  <si>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</si>
  <si>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</si>
  <si>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</si>
  <si>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</si>
  <si>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</si>
  <si>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</si>
  <si>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</si>
  <si>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</si>
  <si>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</si>
  <si>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</si>
  <si>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</si>
  <si>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</si>
  <si>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</si>
  <si>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</si>
  <si>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</si>
  <si>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</si>
  <si>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</si>
  <si>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</si>
  <si>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</si>
  <si>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</si>
  <si>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</si>
  <si>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</si>
  <si>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</si>
  <si>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</si>
  <si>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</si>
  <si>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</si>
  <si>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</si>
  <si>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</si>
  <si>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</si>
  <si>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</si>
  <si>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</si>
  <si>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</si>
  <si>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</si>
  <si>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</si>
  <si>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</si>
  <si>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</si>
  <si>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</si>
  <si>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</si>
  <si>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</si>
  <si>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</si>
  <si>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</si>
  <si>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</si>
  <si>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</si>
  <si>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</si>
  <si>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</si>
  <si>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</si>
  <si>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</si>
  <si>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</si>
  <si>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</si>
  <si>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</si>
  <si>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</si>
  <si>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</si>
  <si>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</si>
  <si>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</si>
  <si>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</si>
  <si>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</si>
  <si>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</si>
  <si>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</si>
  <si>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</si>
  <si>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</si>
  <si>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</si>
  <si>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</si>
  <si>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</si>
  <si>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</si>
  <si>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</si>
  <si>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</si>
  <si>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</si>
  <si>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</si>
  <si>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</si>
  <si>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</si>
  <si>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</si>
  <si>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</si>
  <si>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</si>
  <si>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</si>
  <si>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</si>
  <si>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</si>
  <si>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</si>
  <si>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</si>
  <si>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</si>
  <si>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</si>
  <si>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</si>
  <si>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</si>
  <si>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</si>
  <si>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</si>
  <si>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</si>
  <si>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</si>
  <si>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</si>
  <si>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</si>
  <si>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</si>
  <si>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</si>
  <si>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</si>
  <si>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</si>
  <si>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</si>
  <si>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</si>
  <si>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</si>
  <si>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</si>
  <si>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</si>
  <si>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</si>
  <si>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</si>
  <si>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</si>
  <si>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</si>
  <si>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</si>
  <si>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</si>
  <si>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</si>
  <si>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</si>
  <si>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</si>
  <si>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</si>
  <si>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</si>
  <si>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</si>
  <si>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</si>
  <si>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</si>
  <si>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</si>
  <si>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</si>
  <si>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</si>
  <si>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</si>
  <si>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</si>
  <si>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</si>
  <si>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</si>
  <si>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</si>
  <si>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</si>
  <si>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</si>
  <si>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</si>
  <si>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</si>
  <si>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</si>
  <si>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</si>
  <si>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</si>
  <si>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</si>
  <si>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</si>
  <si>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</si>
  <si>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</si>
  <si>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</si>
  <si>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</si>
  <si>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</si>
  <si>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</si>
  <si>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</si>
  <si>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</si>
  <si>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</si>
  <si>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</si>
  <si>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</si>
  <si>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</si>
  <si>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</si>
  <si>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</si>
  <si>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</si>
  <si>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</si>
  <si>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</si>
  <si>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</si>
  <si>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</si>
  <si>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</si>
  <si>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</si>
  <si>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</si>
  <si>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</si>
  <si>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</si>
  <si>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</si>
  <si>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</si>
  <si>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</si>
  <si>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</si>
  <si>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</si>
  <si>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</si>
  <si>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</si>
  <si>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</si>
  <si>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</si>
  <si>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</si>
  <si>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</si>
  <si>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</si>
  <si>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</si>
  <si>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</si>
  <si>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</si>
  <si>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</si>
  <si>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</si>
  <si>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</si>
  <si>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</si>
  <si>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</si>
  <si>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</si>
  <si>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</si>
  <si>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</si>
  <si>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</si>
  <si>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</si>
  <si>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</si>
  <si>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</si>
  <si>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</si>
  <si>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</si>
  <si>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</si>
  <si>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</si>
  <si>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</si>
  <si>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</si>
  <si>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</si>
  <si>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</si>
  <si>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</si>
  <si>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</si>
  <si>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</si>
  <si>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</si>
  <si>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</si>
  <si>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</si>
  <si>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</si>
  <si>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</si>
  <si>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</si>
  <si>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</si>
  <si>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</si>
  <si>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</si>
  <si>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</si>
  <si>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</si>
  <si>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</si>
  <si>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</si>
  <si>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</si>
  <si>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</si>
  <si>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</si>
  <si>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</si>
  <si>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</si>
  <si>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</si>
  <si>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</si>
  <si>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</si>
  <si>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</si>
  <si>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</si>
  <si>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</si>
  <si>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</si>
  <si>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</si>
  <si>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</si>
  <si>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</si>
  <si>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</si>
  <si>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</si>
  <si>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</si>
  <si>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</si>
  <si>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</si>
  <si>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</si>
  <si>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</si>
  <si>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</si>
  <si>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</si>
  <si>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</si>
  <si>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</si>
  <si>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</si>
  <si>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</si>
  <si>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</si>
  <si>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</si>
  <si>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</si>
  <si>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</si>
  <si>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</si>
  <si>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</si>
  <si>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</si>
  <si>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</si>
  <si>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</si>
  <si>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</si>
  <si>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</si>
  <si>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</si>
  <si>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</si>
  <si>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</si>
  <si>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</si>
  <si>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</si>
  <si>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</si>
  <si>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</si>
  <si>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</si>
  <si>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</si>
  <si>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</si>
  <si>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</si>
  <si>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</si>
  <si>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</si>
  <si>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</si>
  <si>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</si>
  <si>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</si>
  <si>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</si>
  <si>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</si>
  <si>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</si>
  <si>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</si>
  <si>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</si>
  <si>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</si>
  <si>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</si>
  <si>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</si>
  <si>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</si>
  <si>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</si>
  <si>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</si>
  <si>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</si>
  <si>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</si>
  <si>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</si>
  <si>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</si>
  <si>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</si>
  <si>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</si>
  <si>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</si>
  <si>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</si>
  <si>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</si>
  <si>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</si>
  <si>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</si>
  <si>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</si>
  <si>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</si>
  <si>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</si>
  <si>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</si>
  <si>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</si>
  <si>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</si>
  <si>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</si>
  <si>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</si>
  <si>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</si>
  <si>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</si>
  <si>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</si>
  <si>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</si>
  <si>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</si>
  <si>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</si>
  <si>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</si>
  <si>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</si>
  <si>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</si>
  <si>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</si>
  <si>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</si>
  <si>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</si>
  <si>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</si>
  <si>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</si>
  <si>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</si>
  <si>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</si>
  <si>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</si>
  <si>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</si>
  <si>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</si>
  <si>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</si>
  <si>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</si>
  <si>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</si>
  <si>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</si>
  <si>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</si>
  <si>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</si>
  <si>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</si>
  <si>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</si>
  <si>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</si>
  <si>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</si>
  <si>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</si>
  <si>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</si>
  <si>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</si>
  <si>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</si>
  <si>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</si>
  <si>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</si>
  <si>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</si>
  <si>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</si>
  <si>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</si>
  <si>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</si>
  <si>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</si>
  <si>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</si>
  <si>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</si>
  <si>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</si>
  <si>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</si>
  <si>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</si>
  <si>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</si>
  <si>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</si>
  <si>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</si>
  <si>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</si>
  <si>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</si>
  <si>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</si>
  <si>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</si>
  <si>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</si>
  <si>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</si>
  <si>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</si>
  <si>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</si>
  <si>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</si>
  <si>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</si>
  <si>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</si>
  <si>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</si>
  <si>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</si>
  <si>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</si>
  <si>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</si>
  <si>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</si>
  <si>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</si>
  <si>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</si>
  <si>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</si>
  <si>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</si>
  <si>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</si>
  <si>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</si>
  <si>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</si>
  <si>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</si>
  <si>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</si>
  <si>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</si>
  <si>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</si>
  <si>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</si>
  <si>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</si>
  <si>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</si>
  <si>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</si>
  <si>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</si>
  <si>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</si>
  <si>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</si>
  <si>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</si>
  <si>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</si>
  <si>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</si>
  <si>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</si>
  <si>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</si>
  <si>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</si>
  <si>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</si>
  <si>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</si>
  <si>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</si>
  <si>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</si>
  <si>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</si>
  <si>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</si>
  <si>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</si>
  <si>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</si>
  <si>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</si>
  <si>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</si>
  <si>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</si>
  <si>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</si>
  <si>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</si>
  <si>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</si>
  <si>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</si>
  <si>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</si>
  <si>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</si>
  <si>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</si>
  <si>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</si>
  <si>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</si>
  <si>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</si>
  <si>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</si>
  <si>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</si>
  <si>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</si>
  <si>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</si>
  <si>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</si>
  <si>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</si>
  <si>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</si>
  <si>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</si>
  <si>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</si>
  <si>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</si>
  <si>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</si>
  <si>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</si>
  <si>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</si>
  <si>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</si>
  <si>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</si>
  <si>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</si>
  <si>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</si>
  <si>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</si>
  <si>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</si>
  <si>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</si>
  <si>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</si>
  <si>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</si>
  <si>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</si>
  <si>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</si>
  <si>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</si>
  <si>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</si>
  <si>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</si>
  <si>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</si>
  <si>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</si>
  <si>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</si>
  <si>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</si>
  <si>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</si>
  <si>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</si>
  <si>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</si>
  <si>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</si>
  <si>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</si>
  <si>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</si>
  <si>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</si>
  <si>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</si>
  <si>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</si>
  <si>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</si>
  <si>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</si>
  <si>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</si>
  <si>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</si>
  <si>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</si>
  <si>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</si>
  <si>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</si>
  <si>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</si>
  <si>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</si>
  <si>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</si>
  <si>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</si>
  <si>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</si>
  <si>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</si>
  <si>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</si>
  <si>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</si>
  <si>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</si>
  <si>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</si>
  <si>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</si>
  <si>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</si>
  <si>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</si>
  <si>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</si>
  <si>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</si>
  <si>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</si>
  <si>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</si>
  <si>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</si>
  <si>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</si>
  <si>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</si>
  <si>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</si>
  <si>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</si>
  <si>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</si>
  <si>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</si>
  <si>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</si>
  <si>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</si>
  <si>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</si>
  <si>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</si>
  <si>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</si>
  <si>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</si>
  <si>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</si>
  <si>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</si>
  <si>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</si>
  <si>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</si>
  <si>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</si>
  <si>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</si>
  <si>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</si>
  <si>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</si>
  <si>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</si>
  <si>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</si>
  <si>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</si>
  <si>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</si>
  <si>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</si>
  <si>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</si>
  <si>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</si>
  <si>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</si>
  <si>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</si>
  <si>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</si>
  <si>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</si>
  <si>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</si>
  <si>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</si>
  <si>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</si>
  <si>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</si>
  <si>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</si>
  <si>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</si>
  <si>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</si>
  <si>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</si>
  <si>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</si>
  <si>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</si>
  <si>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</si>
  <si>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</si>
  <si>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</si>
  <si>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</si>
  <si>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</si>
  <si>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</si>
  <si>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</si>
  <si>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</si>
  <si>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</si>
  <si>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</si>
  <si>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</si>
  <si>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</si>
  <si>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</si>
  <si>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</si>
  <si>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</si>
  <si>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</si>
  <si>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</si>
  <si>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</si>
  <si>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</si>
  <si>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</si>
  <si>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</si>
  <si>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</si>
  <si>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</si>
  <si>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</si>
  <si>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</si>
  <si>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</si>
  <si>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</si>
  <si>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</si>
  <si>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</si>
  <si>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</si>
  <si>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</si>
  <si>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</si>
  <si>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</si>
  <si>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</si>
  <si>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</si>
  <si>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</si>
  <si>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</si>
  <si>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</si>
  <si>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</si>
  <si>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</si>
  <si>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</si>
  <si>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</si>
  <si>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</si>
  <si>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</si>
  <si>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</si>
  <si>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</si>
  <si>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</si>
  <si>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</si>
  <si>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</si>
  <si>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</si>
  <si>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</si>
  <si>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</si>
  <si>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</si>
  <si>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</si>
  <si>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</si>
  <si>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</si>
  <si>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</si>
  <si>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</si>
  <si>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</si>
  <si>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</si>
  <si>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</si>
  <si>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</si>
  <si>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</si>
  <si>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</si>
  <si>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</si>
  <si>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</si>
  <si>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</si>
  <si>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</si>
  <si>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</si>
  <si>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</si>
  <si>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</si>
  <si>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</si>
  <si>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</si>
  <si>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</si>
  <si>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</si>
  <si>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</si>
  <si>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</si>
  <si>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</si>
  <si>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</si>
  <si>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</si>
  <si>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</si>
  <si>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</si>
  <si>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</si>
  <si>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</si>
  <si>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</si>
  <si>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</si>
  <si>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</si>
  <si>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</si>
  <si>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</si>
  <si>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</si>
  <si>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</si>
  <si>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</si>
  <si>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</si>
  <si>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</si>
  <si>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</si>
  <si>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</si>
  <si>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</si>
  <si>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</si>
  <si>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</si>
  <si>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</si>
  <si>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</si>
  <si>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</si>
  <si>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</si>
  <si>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</si>
  <si>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</si>
  <si>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</si>
  <si>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</si>
  <si>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</si>
  <si>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</si>
  <si>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</si>
  <si>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</si>
  <si>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</si>
  <si>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</si>
  <si>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</si>
  <si>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</si>
  <si>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</si>
  <si>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</si>
  <si>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</si>
  <si>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</si>
  <si>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</si>
  <si>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</si>
  <si>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</si>
  <si>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</si>
  <si>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</si>
  <si>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</si>
  <si>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</si>
  <si>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</si>
  <si>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</si>
  <si>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</si>
  <si>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</si>
  <si>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</si>
  <si>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</si>
  <si>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</si>
  <si>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</si>
  <si>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</si>
  <si>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</si>
  <si>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</si>
  <si>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</si>
  <si>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</si>
  <si>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</si>
  <si>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</si>
  <si>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</si>
  <si>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</si>
  <si>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</si>
  <si>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</si>
  <si>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</si>
  <si>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</si>
  <si>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</si>
  <si>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</si>
  <si>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</si>
  <si>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</si>
  <si>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</si>
  <si>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</si>
  <si>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</si>
  <si>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</si>
  <si>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</si>
  <si>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</si>
  <si>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</si>
  <si>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</si>
  <si>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</si>
  <si>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</si>
  <si>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</si>
  <si>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</si>
  <si>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</si>
  <si>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</si>
  <si>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</si>
  <si>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</si>
  <si>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</si>
  <si>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</si>
  <si>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</si>
  <si>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</si>
  <si>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</si>
  <si>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</si>
  <si>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</si>
  <si>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</si>
  <si>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</si>
  <si>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</si>
  <si>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</si>
  <si>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</si>
  <si>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</si>
  <si>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</si>
  <si>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</si>
  <si>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</si>
  <si>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</si>
  <si>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</si>
  <si>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</si>
  <si>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</si>
  <si>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</si>
  <si>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</si>
  <si>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</si>
  <si>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</si>
  <si>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</si>
  <si>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</si>
  <si>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</si>
  <si>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</si>
  <si>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</si>
  <si>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</si>
  <si>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</si>
  <si>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</si>
  <si>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</si>
  <si>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</si>
  <si>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</si>
  <si>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</si>
  <si>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</si>
  <si>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</si>
  <si>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</si>
  <si>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</si>
  <si>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</si>
  <si>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</si>
  <si>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</si>
  <si>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</si>
  <si>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</si>
  <si>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</si>
  <si>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</si>
  <si>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</si>
  <si>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</si>
  <si>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</si>
  <si>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</si>
  <si>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</si>
  <si>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</si>
  <si>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</si>
  <si>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</si>
  <si>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</si>
  <si>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</si>
  <si>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</si>
  <si>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</si>
  <si>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</si>
  <si>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</si>
  <si>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</si>
  <si>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</si>
  <si>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</si>
  <si>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</si>
  <si>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</si>
  <si>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</si>
  <si>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</si>
  <si>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</si>
  <si>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</si>
  <si>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</si>
  <si>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</si>
  <si>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</si>
  <si>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</si>
  <si>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</si>
  <si>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</si>
  <si>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</si>
  <si>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</si>
  <si>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</si>
  <si>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</si>
  <si>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</si>
  <si>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</si>
  <si>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</si>
  <si>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</si>
  <si>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</si>
  <si>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</si>
  <si>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</si>
  <si>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</si>
  <si>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</si>
  <si>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</si>
  <si>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</si>
  <si>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</si>
  <si>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</si>
  <si>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</si>
  <si>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</si>
  <si>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</si>
  <si>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</si>
  <si>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</si>
  <si>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</si>
  <si>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</si>
  <si>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</si>
  <si>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</si>
  <si>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</si>
  <si>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</si>
  <si>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</si>
  <si>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</si>
  <si>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</si>
  <si>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</si>
  <si>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</si>
  <si>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</si>
  <si>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</si>
  <si>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</si>
  <si>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</si>
  <si>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</si>
  <si>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</si>
  <si>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</si>
  <si>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</si>
  <si>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</si>
  <si>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</si>
  <si>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</si>
  <si>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</si>
  <si>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</si>
  <si>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</si>
  <si>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</si>
  <si>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</si>
  <si>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</si>
  <si>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</si>
  <si>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</si>
  <si>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</si>
  <si>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</si>
  <si>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</si>
  <si>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</si>
  <si>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</si>
  <si>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</si>
  <si>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</si>
  <si>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</si>
  <si>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</si>
  <si>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</si>
  <si>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</si>
  <si>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</si>
  <si>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</si>
  <si>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</si>
  <si>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</si>
  <si>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</si>
  <si>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</si>
  <si>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</si>
  <si>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</si>
  <si>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</si>
  <si>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</si>
  <si>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</si>
  <si>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</si>
  <si>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</si>
  <si>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</si>
  <si>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</si>
  <si>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</si>
  <si>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</si>
  <si>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</si>
  <si>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</si>
  <si>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</si>
  <si>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</si>
  <si>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</si>
  <si>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</si>
  <si>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</si>
  <si>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</si>
  <si>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</si>
  <si>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</si>
  <si>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</si>
  <si>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</si>
  <si>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</si>
  <si>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</si>
  <si>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</si>
  <si>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</si>
  <si>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</si>
  <si>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</si>
  <si>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</si>
  <si>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</si>
  <si>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</si>
  <si>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</si>
  <si>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</si>
  <si>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</si>
  <si>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</si>
  <si>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</si>
  <si>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</si>
  <si>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</si>
  <si>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</si>
  <si>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</si>
  <si>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</si>
  <si>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</si>
  <si>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</si>
  <si>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</si>
  <si>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</si>
  <si>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</si>
  <si>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</si>
  <si>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</si>
  <si>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</si>
  <si>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</si>
  <si>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</si>
  <si>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</si>
  <si>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</si>
  <si>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</si>
  <si>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</si>
  <si>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</si>
  <si>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</si>
  <si>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</si>
  <si>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</si>
  <si>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</si>
  <si>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</si>
  <si>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</si>
  <si>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</si>
  <si>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</si>
  <si>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</si>
  <si>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</si>
  <si>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</si>
  <si>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</si>
  <si>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</si>
  <si>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</si>
  <si>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</si>
  <si>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</si>
  <si>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</si>
  <si>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</si>
  <si>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</si>
  <si>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</si>
  <si>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</si>
  <si>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</si>
  <si>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</si>
  <si>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</si>
  <si>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</si>
  <si>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</si>
  <si>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</si>
  <si>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</si>
  <si>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</si>
  <si>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</si>
  <si>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</si>
  <si>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</si>
  <si>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</si>
  <si>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</si>
  <si>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</si>
  <si>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</si>
  <si>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</si>
  <si>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</si>
  <si>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</si>
  <si>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</si>
  <si>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</si>
  <si>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</si>
  <si>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</si>
  <si>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</si>
  <si>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</si>
  <si>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</si>
  <si>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</si>
  <si>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</si>
  <si>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</si>
  <si>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</si>
  <si>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</si>
  <si>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</si>
  <si>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</si>
  <si>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</si>
  <si>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</si>
  <si>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</si>
  <si>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</si>
  <si>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</si>
  <si>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</si>
  <si>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</si>
  <si>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</si>
  <si>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</si>
  <si>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</si>
  <si>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</si>
  <si>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</si>
  <si>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</si>
  <si>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</si>
  <si>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</si>
  <si>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</si>
  <si>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</si>
  <si>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</si>
  <si>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</si>
  <si>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</si>
  <si>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</si>
  <si>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</si>
  <si>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</si>
  <si>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</si>
  <si>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</si>
  <si>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</si>
  <si>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</si>
  <si>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</si>
  <si>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</si>
  <si>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</si>
  <si>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</si>
  <si>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</si>
  <si>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</si>
  <si>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</si>
  <si>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</si>
  <si>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</si>
  <si>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</si>
  <si>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</si>
  <si>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</si>
  <si>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</si>
  <si>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</si>
  <si>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</si>
  <si>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</si>
  <si>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</si>
  <si>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</si>
  <si>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</si>
  <si>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</si>
  <si>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</si>
  <si>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</si>
  <si>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</si>
  <si>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</si>
  <si>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</si>
  <si>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</si>
  <si>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</si>
  <si>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</si>
  <si>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</si>
  <si>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</si>
  <si>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</si>
  <si>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</si>
  <si>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</si>
  <si>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</si>
  <si>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</si>
  <si>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</si>
  <si>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</si>
  <si>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</si>
  <si>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</si>
  <si>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</si>
  <si>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</si>
  <si>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</si>
  <si>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</si>
  <si>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</si>
  <si>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</si>
  <si>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</si>
  <si>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</si>
  <si>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</si>
  <si>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</si>
  <si>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</si>
  <si>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</si>
  <si>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</si>
  <si>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</si>
  <si>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</si>
  <si>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</si>
  <si>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</si>
  <si>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</si>
  <si>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</si>
  <si>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</si>
  <si>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</si>
  <si>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</si>
  <si>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</si>
  <si>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</si>
  <si>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</si>
  <si>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</si>
  <si>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</si>
  <si>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</si>
  <si>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</si>
  <si>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</si>
  <si>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</si>
  <si>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</si>
  <si>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</si>
  <si>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</si>
  <si>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</si>
  <si>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</si>
  <si>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</si>
  <si>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</si>
  <si>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</si>
  <si>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</si>
  <si>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</si>
  <si>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</si>
  <si>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</si>
  <si>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</si>
  <si>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</si>
  <si>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</si>
  <si>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</si>
  <si>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</si>
  <si>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</si>
  <si>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</si>
  <si>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</si>
  <si>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</si>
  <si>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</si>
  <si>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</si>
  <si>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</si>
  <si>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</si>
  <si>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</si>
  <si>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</si>
  <si>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</si>
  <si>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</si>
  <si>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</si>
  <si>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</si>
  <si>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</si>
  <si>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</si>
  <si>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</si>
  <si>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</si>
  <si>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</si>
  <si>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</si>
  <si>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</si>
  <si>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</si>
  <si>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</si>
  <si>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</si>
  <si>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</si>
  <si>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</si>
  <si>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</si>
  <si>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</si>
  <si>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</si>
  <si>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</si>
  <si>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</si>
  <si>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</si>
  <si>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</si>
  <si>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</si>
  <si>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</si>
  <si>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</si>
  <si>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</si>
  <si>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</si>
  <si>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</si>
  <si>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</si>
  <si>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</si>
  <si>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</si>
  <si>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</si>
  <si>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</si>
  <si>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</si>
  <si>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</si>
  <si>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</si>
  <si>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</si>
  <si>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</si>
  <si>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</si>
  <si>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</si>
  <si>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</si>
  <si>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</si>
  <si>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</si>
  <si>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</si>
  <si>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</si>
  <si>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</si>
  <si>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</si>
  <si>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</si>
  <si>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</si>
  <si>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</si>
  <si>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</si>
  <si>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</si>
  <si>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</si>
  <si>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</si>
  <si>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</si>
  <si>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</si>
  <si>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</si>
  <si>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</si>
  <si>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</si>
  <si>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</si>
  <si>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</si>
  <si>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</si>
  <si>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</si>
  <si>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</si>
  <si>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</si>
  <si>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</si>
  <si>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</si>
  <si>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</si>
  <si>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</si>
  <si>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</si>
  <si>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</si>
  <si>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</si>
  <si>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</si>
  <si>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</si>
  <si>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</si>
  <si>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</si>
  <si>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</si>
  <si>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</si>
  <si>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</si>
  <si>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</si>
  <si>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</si>
  <si>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</si>
  <si>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</si>
  <si>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</si>
  <si>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</si>
  <si>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</si>
  <si>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</si>
  <si>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</si>
  <si>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</si>
  <si>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</si>
  <si>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</si>
  <si>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</si>
  <si>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</si>
  <si>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</si>
  <si>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</si>
  <si>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</si>
  <si>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</si>
  <si>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</si>
  <si>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</si>
  <si>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</si>
  <si>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</si>
  <si>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</si>
  <si>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</si>
  <si>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</si>
  <si>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</si>
  <si>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</si>
  <si>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</si>
  <si>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</si>
  <si>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</si>
  <si>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</si>
  <si>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</si>
  <si>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</si>
  <si>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</si>
  <si>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</si>
  <si>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</si>
  <si>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</si>
  <si>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</si>
  <si>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</si>
  <si>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</si>
  <si>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</si>
  <si>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</si>
  <si>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</si>
  <si>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</si>
  <si>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</si>
  <si>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</si>
  <si>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</si>
  <si>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</si>
  <si>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</si>
  <si>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</si>
  <si>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</si>
  <si>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</si>
  <si>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</si>
  <si>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</si>
  <si>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</si>
  <si>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</si>
  <si>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</si>
  <si>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</si>
  <si>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</si>
  <si>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</si>
  <si>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</si>
  <si>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</si>
  <si>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</si>
  <si>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</si>
  <si>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</si>
  <si>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</si>
  <si>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</si>
  <si>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</si>
  <si>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</si>
  <si>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</si>
  <si>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</si>
  <si>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</si>
  <si>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</si>
  <si>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</si>
  <si>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</si>
  <si>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</si>
  <si>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</si>
  <si>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</si>
  <si>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</si>
  <si>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</si>
  <si>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</si>
  <si>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</si>
  <si>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</si>
  <si>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</si>
  <si>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</si>
  <si>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</si>
  <si>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</si>
  <si>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</si>
  <si>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</si>
  <si>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</si>
  <si>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</si>
  <si>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</si>
  <si>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</si>
  <si>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</si>
  <si>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</si>
  <si>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</si>
  <si>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</si>
  <si>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</si>
  <si>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</si>
  <si>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</si>
  <si>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</si>
  <si>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</si>
  <si>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</si>
  <si>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</si>
  <si>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</si>
  <si>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</si>
  <si>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</si>
  <si>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</si>
  <si>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</si>
  <si>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</si>
  <si>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</si>
  <si>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</si>
  <si>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</si>
  <si>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</si>
  <si>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</si>
  <si>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</si>
  <si>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</si>
  <si>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</si>
  <si>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</si>
  <si>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</si>
  <si>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</si>
  <si>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</si>
  <si>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</si>
  <si>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</si>
  <si>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</si>
  <si>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</si>
  <si>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</si>
  <si>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</si>
  <si>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</si>
  <si>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</si>
  <si>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</si>
  <si>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</si>
  <si>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</si>
  <si>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</si>
  <si>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</si>
  <si>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</si>
  <si>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</si>
  <si>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</si>
  <si>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</si>
  <si>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</si>
  <si>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</si>
  <si>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</si>
  <si>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</si>
  <si>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</si>
  <si>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</si>
  <si>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</si>
  <si>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</si>
  <si>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</si>
  <si>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</si>
  <si>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</si>
  <si>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</si>
  <si>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</si>
  <si>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</si>
  <si>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</si>
  <si>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</si>
  <si>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</si>
  <si>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</si>
  <si>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</si>
  <si>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</si>
  <si>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</si>
  <si>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</si>
  <si>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</si>
  <si>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</si>
  <si>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</si>
  <si>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</si>
  <si>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</si>
  <si>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</si>
  <si>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</si>
  <si>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</si>
  <si>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</si>
  <si>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</si>
  <si>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</si>
  <si>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</si>
  <si>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</si>
  <si>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</si>
  <si>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</si>
  <si>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</si>
  <si>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</si>
  <si>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</si>
  <si>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</si>
  <si>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</si>
  <si>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</si>
  <si>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</si>
  <si>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</si>
  <si>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</si>
  <si>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</si>
  <si>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</si>
  <si>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</si>
  <si>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</si>
  <si>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</si>
  <si>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</si>
  <si>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</si>
  <si>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</si>
  <si>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</si>
  <si>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</si>
  <si>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</si>
  <si>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</si>
  <si>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</si>
  <si>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</si>
  <si>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</si>
  <si>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</si>
  <si>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</si>
  <si>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</si>
  <si>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</si>
  <si>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</si>
  <si>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</si>
  <si>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</si>
  <si>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</si>
  <si>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</si>
  <si>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</si>
  <si>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</si>
  <si>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</si>
  <si>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</si>
  <si>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</si>
  <si>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</si>
  <si>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</si>
  <si>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</si>
  <si>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</si>
  <si>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</si>
  <si>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</si>
  <si>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</si>
  <si>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</si>
  <si>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</si>
  <si>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</si>
  <si>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</si>
  <si>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</si>
  <si>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</si>
  <si>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</si>
  <si>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</si>
  <si>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</si>
  <si>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</si>
  <si>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</si>
  <si>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</si>
  <si>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</si>
  <si>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</si>
  <si>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</si>
  <si>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</si>
  <si>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</si>
  <si>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</si>
  <si>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</si>
  <si>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</si>
  <si>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</si>
  <si>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</si>
  <si>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</si>
  <si>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</si>
  <si>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</si>
  <si>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</si>
  <si>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</si>
  <si>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</si>
  <si>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</si>
  <si>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</si>
  <si>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</si>
  <si>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</si>
  <si>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</si>
  <si>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</si>
  <si>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</si>
  <si>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</si>
  <si>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</si>
  <si>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</si>
  <si>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</si>
  <si>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</si>
  <si>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</si>
  <si>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</si>
  <si>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</si>
  <si>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</si>
  <si>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</si>
  <si>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</si>
  <si>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</si>
  <si>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</si>
  <si>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</si>
  <si>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</si>
  <si>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</si>
  <si>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</si>
  <si>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</si>
  <si>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</si>
  <si>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</si>
  <si>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</si>
  <si>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</si>
  <si>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</si>
  <si>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</si>
  <si>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</si>
  <si>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</si>
  <si>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</si>
  <si>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</si>
  <si>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</si>
  <si>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</si>
  <si>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</si>
  <si>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</si>
  <si>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</si>
  <si>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</si>
  <si>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</si>
  <si>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</si>
  <si>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</si>
  <si>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</si>
  <si>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</si>
  <si>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</si>
  <si>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</si>
  <si>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</si>
  <si>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</si>
  <si>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</si>
  <si>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</si>
  <si>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</si>
  <si>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</si>
  <si>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</si>
  <si>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</si>
  <si>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</si>
  <si>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</si>
  <si>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</si>
  <si>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</si>
  <si>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</si>
  <si>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</si>
  <si>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</si>
  <si>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</si>
  <si>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</si>
  <si>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</si>
  <si>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</si>
  <si>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</si>
  <si>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</si>
  <si>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</si>
  <si>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</si>
  <si>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</si>
  <si>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</si>
  <si>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</si>
  <si>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</si>
  <si>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</si>
  <si>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</si>
  <si>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</si>
  <si>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</si>
  <si>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</si>
  <si>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</si>
  <si>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</si>
  <si>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</si>
  <si>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</si>
  <si>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</si>
  <si>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</si>
  <si>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</si>
  <si>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</si>
  <si>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</si>
  <si>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</si>
  <si>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</si>
  <si>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</si>
  <si>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</si>
  <si>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</si>
  <si>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</si>
  <si>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</si>
  <si>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</si>
  <si>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</si>
  <si>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</si>
  <si>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</si>
  <si>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</si>
  <si>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</si>
  <si>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</si>
  <si>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</si>
  <si>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</si>
  <si>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</si>
  <si>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</si>
  <si>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</si>
  <si>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</si>
  <si>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</si>
  <si>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</si>
  <si>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</si>
  <si>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</si>
  <si>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</si>
  <si>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</si>
  <si>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</si>
  <si>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</si>
  <si>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</si>
  <si>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</si>
  <si>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</si>
  <si>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</si>
  <si>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</si>
  <si>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</si>
  <si>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</si>
  <si>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</si>
  <si>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</si>
  <si>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</si>
  <si>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</si>
  <si>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</si>
  <si>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</si>
  <si>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</si>
  <si>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</si>
  <si>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</si>
  <si>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</si>
  <si>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</si>
  <si>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</si>
  <si>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</si>
  <si>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</si>
  <si>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</si>
  <si>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</si>
  <si>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</si>
  <si>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</si>
  <si>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</si>
  <si>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</si>
  <si>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</si>
  <si>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</si>
  <si>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</si>
  <si>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</si>
  <si>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</si>
  <si>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</si>
  <si>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</si>
  <si>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</si>
  <si>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</si>
  <si>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</si>
  <si>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</si>
  <si>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</si>
  <si>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</si>
  <si>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</si>
  <si>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</si>
  <si>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</si>
  <si>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</si>
  <si>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</si>
  <si>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</si>
  <si>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</si>
  <si>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</si>
  <si>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</si>
  <si>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</si>
  <si>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</si>
  <si>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</si>
  <si>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</si>
  <si>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</si>
  <si>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</si>
  <si>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</si>
  <si>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</si>
  <si>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</si>
  <si>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</si>
  <si>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</si>
  <si>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</si>
  <si>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</si>
  <si>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</si>
  <si>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</si>
  <si>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</si>
  <si>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</si>
  <si>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</si>
  <si>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</si>
  <si>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</si>
  <si>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</si>
  <si>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</si>
  <si>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</si>
  <si>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</si>
  <si>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</si>
  <si>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</si>
  <si>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</si>
  <si>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</si>
  <si>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</si>
  <si>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</si>
  <si>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</si>
  <si>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</si>
  <si>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</si>
  <si>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</si>
  <si>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</si>
  <si>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</si>
  <si>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</si>
  <si>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</si>
  <si>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</si>
  <si>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</si>
  <si>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</si>
  <si>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</si>
  <si>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</si>
  <si>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</si>
  <si>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</si>
  <si>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</si>
  <si>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</si>
  <si>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</si>
  <si>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</si>
  <si>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</si>
  <si>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</si>
  <si>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</si>
  <si>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</si>
  <si>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</si>
  <si>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</si>
  <si>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</si>
  <si>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</si>
  <si>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</si>
  <si>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</si>
  <si>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</si>
  <si>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</si>
  <si>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</si>
  <si>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</si>
  <si>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</si>
  <si>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</si>
  <si>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</si>
  <si>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</si>
  <si>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</si>
  <si>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</si>
  <si>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</si>
  <si>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</si>
  <si>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</si>
  <si>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</si>
  <si>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</si>
  <si>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</si>
  <si>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</si>
  <si>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</si>
  <si>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</si>
  <si>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</si>
  <si>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</si>
  <si>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</si>
  <si>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</si>
  <si>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</si>
  <si>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</si>
  <si>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</si>
  <si>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</si>
  <si>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</si>
  <si>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</si>
  <si>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</si>
  <si>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</si>
  <si>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</si>
  <si>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</si>
  <si>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</si>
  <si>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</si>
  <si>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</si>
  <si>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</si>
  <si>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</si>
  <si>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</si>
  <si>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</si>
  <si>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</si>
  <si>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</si>
  <si>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</si>
  <si>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</si>
  <si>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</si>
  <si>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</si>
  <si>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</si>
  <si>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</si>
  <si>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</si>
  <si>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</si>
  <si>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</si>
  <si>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</si>
  <si>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</si>
  <si>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</si>
  <si>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</si>
  <si>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</si>
  <si>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</si>
  <si>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</si>
  <si>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</si>
  <si>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</si>
  <si>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</si>
  <si>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</si>
  <si>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</si>
  <si>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</si>
  <si>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</si>
  <si>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</si>
  <si>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</si>
  <si>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</si>
  <si>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</si>
  <si>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</si>
  <si>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</si>
  <si>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</si>
  <si>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</si>
  <si>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</si>
  <si>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</si>
  <si>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</si>
  <si>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</si>
  <si>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</si>
  <si>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</si>
  <si>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</si>
  <si>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</si>
  <si>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</si>
  <si>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</si>
  <si>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</si>
  <si>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</si>
  <si>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</si>
  <si>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</si>
  <si>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</si>
  <si>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</si>
  <si>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</si>
  <si>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</si>
  <si>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</si>
  <si>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</si>
  <si>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</si>
  <si>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</si>
  <si>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</si>
  <si>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</si>
  <si>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</si>
  <si>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</si>
  <si>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</si>
  <si>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</si>
  <si>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</si>
  <si>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</si>
  <si>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</si>
  <si>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</si>
  <si>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</si>
  <si>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</si>
  <si>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</si>
  <si>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</si>
  <si>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</si>
  <si>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</si>
  <si>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</si>
  <si>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</si>
  <si>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</si>
  <si>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</si>
  <si>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</si>
  <si>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</si>
  <si>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</si>
  <si>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</si>
  <si>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</si>
  <si>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</si>
  <si>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</si>
  <si>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</si>
  <si>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</si>
  <si>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</si>
  <si>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</si>
  <si>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</si>
  <si>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</si>
  <si>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</si>
  <si>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</si>
  <si>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</si>
  <si>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</si>
  <si>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</si>
  <si>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</si>
  <si>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</si>
  <si>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</si>
  <si>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</si>
  <si>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</si>
  <si>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</si>
  <si>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</si>
  <si>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</si>
  <si>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</si>
  <si>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</si>
  <si>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</si>
  <si>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</si>
  <si>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</si>
  <si>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</si>
  <si>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</si>
  <si>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</si>
  <si>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</si>
  <si>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</si>
  <si>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</si>
  <si>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</si>
  <si>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</si>
  <si>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</si>
  <si>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</si>
  <si>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</si>
  <si>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</si>
  <si>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</si>
  <si>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</si>
  <si>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</si>
  <si>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</si>
  <si>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</si>
  <si>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</si>
  <si>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</si>
  <si>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</si>
  <si>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</si>
  <si>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</si>
  <si>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</si>
  <si>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</si>
  <si>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</si>
  <si>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</si>
  <si>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</si>
  <si>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</si>
  <si>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</si>
  <si>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</si>
  <si>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</si>
  <si>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</si>
  <si>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</si>
  <si>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</si>
  <si>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</si>
  <si>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</si>
  <si>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</si>
  <si>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</si>
  <si>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</si>
  <si>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</si>
  <si>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</si>
  <si>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</si>
  <si>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</si>
  <si>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</si>
  <si>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</si>
  <si>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</si>
  <si>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</si>
  <si>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</si>
  <si>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</si>
  <si>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</si>
  <si>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</si>
  <si>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</si>
  <si>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</si>
  <si>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</si>
  <si>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</si>
  <si>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</si>
  <si>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</si>
  <si>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</si>
  <si>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</si>
  <si>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</si>
  <si>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</si>
  <si>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</si>
  <si>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</si>
  <si>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</si>
  <si>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</si>
  <si>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</si>
  <si>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</si>
  <si>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</si>
  <si>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</si>
  <si>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</si>
  <si>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</si>
  <si>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</si>
  <si>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</si>
  <si>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</si>
  <si>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</si>
  <si>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</si>
  <si>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</si>
  <si>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</si>
  <si>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</si>
  <si>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</si>
  <si>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</si>
  <si>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</si>
  <si>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</si>
  <si>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</si>
  <si>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</si>
  <si>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</si>
  <si>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</si>
  <si>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</si>
  <si>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</si>
  <si>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</si>
  <si>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</si>
  <si>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</si>
  <si>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</si>
  <si>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</si>
  <si>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</si>
  <si>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</si>
  <si>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</si>
  <si>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</si>
  <si>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</si>
  <si>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</si>
  <si>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</si>
  <si>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</si>
  <si>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</si>
  <si>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</si>
  <si>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</si>
  <si>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</si>
  <si>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</si>
  <si>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</si>
  <si>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</si>
  <si>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</si>
  <si>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</si>
  <si>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</si>
  <si>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</si>
  <si>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</si>
  <si>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</si>
  <si>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</si>
  <si>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</si>
  <si>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</si>
  <si>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</si>
  <si>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</si>
  <si>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</si>
  <si>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</si>
  <si>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</si>
  <si>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</si>
  <si>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</si>
  <si>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</si>
  <si>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</si>
  <si>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</si>
  <si>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</si>
  <si>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</si>
  <si>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</si>
  <si>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</si>
  <si>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</si>
  <si>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</si>
  <si>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</si>
  <si>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</si>
  <si>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</si>
  <si>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</si>
  <si>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</si>
  <si>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</si>
  <si>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</si>
  <si>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</si>
  <si>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</si>
  <si>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</si>
  <si>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</si>
  <si>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</si>
  <si>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</si>
  <si>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</si>
  <si>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</si>
  <si>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</si>
  <si>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</si>
  <si>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</si>
  <si>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</si>
  <si>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</si>
  <si>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</si>
  <si>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</si>
  <si>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</si>
  <si>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</si>
  <si>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</si>
  <si>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</si>
  <si>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</si>
  <si>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</si>
  <si>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</si>
  <si>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</si>
  <si>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</si>
  <si>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</si>
  <si>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</si>
  <si>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</si>
  <si>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</si>
  <si>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</si>
  <si>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</si>
  <si>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</si>
  <si>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</si>
  <si>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</si>
  <si>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</si>
  <si>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</si>
  <si>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</si>
  <si>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</si>
  <si>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</si>
  <si>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</si>
  <si>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</si>
  <si>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</si>
  <si>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</si>
  <si>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</si>
  <si>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</si>
  <si>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</si>
  <si>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</si>
  <si>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</si>
  <si>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</si>
  <si>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</si>
  <si>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</si>
  <si>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</si>
  <si>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</si>
  <si>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</si>
  <si>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</si>
  <si>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</si>
  <si>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</si>
  <si>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</si>
  <si>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</si>
  <si>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</si>
  <si>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</si>
  <si>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</si>
  <si>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</si>
  <si>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</si>
  <si>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</si>
  <si>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</si>
  <si>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</si>
  <si>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</si>
  <si>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</si>
  <si>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</si>
  <si>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</si>
  <si>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</si>
  <si>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</si>
  <si>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</si>
  <si>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</si>
  <si>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</si>
  <si>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</si>
  <si>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</si>
  <si>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</si>
  <si>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</si>
  <si>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</si>
  <si>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</si>
  <si>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</si>
  <si>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</si>
  <si>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</si>
  <si>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</si>
  <si>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</si>
  <si>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</si>
  <si>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</si>
  <si>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</si>
  <si>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</si>
  <si>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</si>
  <si>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</si>
  <si>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</si>
  <si>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</si>
  <si>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</si>
  <si>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</si>
  <si>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</si>
  <si>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</si>
  <si>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</si>
  <si>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</si>
  <si>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</si>
  <si>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</si>
  <si>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</si>
  <si>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</si>
  <si>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</si>
  <si>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</si>
  <si>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</si>
  <si>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</si>
  <si>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</si>
  <si>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</si>
  <si>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</si>
  <si>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</si>
  <si>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</si>
  <si>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</si>
  <si>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</si>
  <si>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</si>
  <si>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</si>
  <si>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</si>
  <si>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</si>
  <si>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</si>
  <si>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</si>
  <si>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</si>
  <si>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</si>
  <si>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</si>
  <si>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</si>
  <si>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</si>
  <si>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</si>
  <si>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</si>
  <si>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</si>
  <si>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</si>
  <si>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</si>
  <si>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</si>
  <si>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</si>
  <si>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</si>
  <si>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</si>
  <si>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</si>
  <si>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</si>
  <si>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</si>
  <si>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</si>
  <si>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</si>
  <si>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</si>
  <si>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</si>
  <si>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</si>
  <si>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</si>
  <si>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</si>
  <si>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</si>
  <si>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</si>
  <si>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</si>
  <si>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</si>
  <si>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</si>
  <si>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</si>
  <si>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</si>
  <si>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</si>
  <si>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</si>
  <si>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</si>
  <si>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</si>
  <si>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</si>
  <si>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</si>
  <si>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</si>
  <si>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</si>
  <si>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</si>
  <si>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</si>
  <si>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</si>
  <si>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</si>
  <si>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</si>
  <si>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</si>
  <si>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</si>
  <si>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</si>
  <si>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</si>
  <si>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</si>
  <si>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</si>
  <si>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</si>
  <si>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</si>
  <si>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</si>
  <si>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</si>
  <si>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</si>
  <si>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</si>
  <si>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</si>
  <si>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</si>
  <si>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</si>
  <si>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</si>
  <si>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</si>
  <si>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</si>
  <si>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</si>
  <si>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</si>
  <si>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</si>
  <si>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</si>
  <si>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</si>
  <si>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</si>
  <si>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</si>
  <si>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</si>
  <si>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</si>
  <si>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</si>
  <si>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</si>
  <si>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</si>
  <si>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</si>
  <si>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</si>
  <si>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</si>
  <si>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</si>
  <si>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</si>
  <si>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</si>
  <si>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</si>
  <si>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</si>
  <si>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</si>
  <si>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</si>
  <si>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</si>
  <si>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</si>
  <si>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</si>
  <si>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</si>
  <si>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</si>
  <si>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</si>
  <si>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</si>
  <si>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</si>
  <si>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</si>
  <si>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</si>
  <si>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</si>
  <si>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</si>
  <si>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</si>
  <si>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</si>
  <si>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</si>
  <si>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</si>
  <si>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</si>
  <si>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</si>
  <si>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</si>
  <si>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</si>
  <si>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</si>
  <si>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</si>
  <si>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</si>
  <si>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</si>
  <si>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</si>
  <si>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</si>
  <si>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</si>
  <si>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</si>
  <si>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</si>
  <si>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</si>
  <si>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</si>
  <si>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</si>
  <si>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</si>
  <si>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</si>
  <si>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</si>
  <si>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</si>
  <si>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</si>
  <si>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</si>
  <si>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</si>
  <si>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</si>
  <si>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</si>
  <si>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</si>
  <si>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</si>
  <si>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</si>
  <si>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</si>
  <si>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</si>
  <si>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</si>
  <si>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</si>
  <si>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</si>
  <si>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</si>
  <si>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</si>
  <si>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</si>
  <si>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</si>
  <si>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</si>
  <si>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</si>
  <si>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</si>
  <si>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</si>
  <si>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</si>
  <si>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</si>
  <si>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</si>
  <si>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</si>
  <si>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</si>
  <si>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</si>
  <si>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</si>
  <si>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</si>
  <si>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</si>
  <si>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</si>
  <si>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</si>
  <si>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</si>
  <si>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</si>
  <si>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</si>
  <si>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</si>
  <si>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</si>
  <si>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</si>
  <si>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</si>
  <si>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</si>
  <si>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</si>
  <si>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</si>
  <si>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</si>
  <si>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</si>
  <si>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</si>
  <si>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</si>
  <si>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</si>
  <si>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</si>
  <si>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</si>
  <si>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</si>
  <si>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</si>
  <si>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</si>
  <si>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</si>
  <si>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</si>
  <si>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</si>
  <si>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</si>
  <si>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</si>
  <si>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</si>
  <si>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</si>
  <si>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</si>
  <si>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</si>
  <si>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</si>
  <si>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</si>
  <si>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</si>
  <si>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</si>
  <si>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</si>
  <si>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</si>
  <si>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</si>
  <si>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</si>
  <si>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</si>
  <si>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</si>
  <si>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</si>
  <si>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</si>
  <si>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</si>
  <si>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</si>
  <si>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</si>
  <si>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</si>
  <si>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</si>
  <si>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</si>
  <si>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</si>
  <si>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</si>
  <si>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</si>
  <si>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</si>
  <si>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</si>
  <si>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</si>
  <si>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</si>
  <si>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</si>
  <si>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</si>
  <si>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</si>
  <si>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</si>
  <si>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</si>
  <si>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</si>
  <si>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</si>
  <si>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</si>
  <si>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</si>
  <si>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</si>
  <si>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</si>
  <si>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</si>
  <si>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</si>
  <si>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</si>
  <si>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</si>
  <si>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</si>
  <si>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</si>
  <si>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</si>
  <si>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</si>
  <si>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</si>
  <si>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</si>
  <si>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</si>
  <si>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</si>
  <si>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</si>
  <si>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</si>
  <si>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</si>
  <si>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</si>
  <si>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</si>
  <si>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</si>
  <si>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</si>
  <si>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</si>
  <si>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</si>
  <si>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</si>
  <si>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</si>
  <si>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</si>
  <si>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</si>
  <si>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</si>
  <si>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</si>
  <si>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</si>
  <si>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</si>
  <si>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</si>
  <si>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</si>
  <si>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</si>
  <si>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</si>
  <si>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</si>
  <si>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</si>
  <si>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</si>
  <si>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</si>
  <si>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</si>
  <si>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</si>
  <si>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</si>
  <si>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</si>
  <si>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</si>
  <si>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</si>
  <si>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</si>
  <si>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</si>
  <si>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</si>
  <si>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</si>
  <si>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</si>
  <si>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</si>
  <si>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</si>
  <si>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</si>
  <si>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</si>
  <si>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</si>
  <si>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</si>
  <si>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</si>
  <si>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</si>
  <si>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</si>
  <si>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</si>
  <si>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</si>
  <si>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</si>
  <si>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</si>
  <si>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</si>
  <si>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</si>
  <si>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</si>
  <si>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</si>
  <si>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</si>
  <si>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</si>
  <si>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</si>
  <si>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</si>
  <si>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</si>
  <si>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</si>
  <si>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</si>
  <si>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</si>
  <si>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</si>
  <si>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</si>
  <si>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</si>
  <si>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</si>
  <si>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</si>
  <si>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</si>
  <si>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</si>
  <si>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</si>
  <si>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</si>
  <si>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</si>
  <si>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</si>
  <si>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</si>
  <si>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</si>
  <si>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</si>
  <si>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</si>
  <si>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</si>
  <si>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</si>
  <si>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</si>
  <si>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</si>
  <si>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</si>
  <si>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</si>
  <si>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</si>
  <si>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</si>
  <si>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</si>
  <si>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</si>
  <si>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</si>
  <si>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</si>
  <si>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</si>
  <si>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</si>
  <si>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</si>
  <si>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</si>
  <si>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</si>
  <si>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</si>
  <si>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</si>
  <si>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</si>
  <si>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</si>
  <si>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</si>
  <si>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</si>
  <si>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</si>
  <si>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</si>
  <si>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</si>
  <si>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</si>
  <si>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</si>
  <si>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</si>
  <si>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</si>
  <si>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</si>
  <si>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</si>
  <si>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</si>
  <si>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</si>
  <si>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</si>
  <si>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</si>
  <si>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</si>
  <si>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</si>
  <si>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</si>
  <si>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</si>
  <si>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</si>
  <si>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</si>
  <si>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</si>
  <si>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</si>
  <si>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</si>
  <si>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</si>
  <si>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</si>
  <si>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</si>
  <si>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</si>
  <si>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</si>
  <si>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</si>
  <si>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</si>
  <si>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</si>
  <si>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</si>
  <si>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</si>
  <si>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</si>
  <si>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</si>
  <si>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</si>
  <si>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</si>
  <si>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</si>
  <si>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</si>
  <si>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</si>
  <si>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</si>
  <si>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</si>
  <si>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</si>
  <si>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</si>
  <si>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</si>
  <si>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</si>
  <si>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</si>
  <si>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</si>
  <si>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</si>
  <si>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</si>
  <si>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</si>
  <si>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</si>
  <si>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</si>
  <si>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</si>
  <si>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</si>
  <si>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</si>
  <si>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</si>
  <si>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</si>
  <si>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</si>
  <si>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</si>
  <si>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</si>
  <si>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</si>
  <si>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</si>
  <si>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</si>
  <si>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</si>
  <si>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</si>
  <si>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</si>
  <si>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</si>
  <si>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</si>
  <si>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</si>
  <si>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</si>
  <si>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</si>
  <si>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</si>
  <si>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</si>
  <si>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</si>
  <si>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</si>
  <si>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</si>
  <si>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</si>
  <si>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</si>
  <si>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</si>
  <si>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</si>
  <si>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</si>
  <si>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</si>
  <si>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</si>
  <si>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</si>
  <si>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</si>
  <si>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</si>
  <si>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</si>
  <si>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</si>
  <si>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</si>
  <si>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</si>
  <si>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</si>
  <si>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</si>
  <si>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</si>
  <si>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</si>
  <si>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</si>
  <si>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</si>
  <si>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</si>
  <si>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</si>
  <si>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</si>
  <si>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</si>
  <si>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</si>
  <si>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</si>
  <si>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</si>
  <si>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</si>
  <si>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</si>
  <si>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</si>
  <si>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</si>
  <si>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</si>
  <si>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</si>
  <si>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</si>
  <si>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</si>
  <si>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</si>
  <si>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</si>
  <si>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</si>
  <si>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</si>
  <si>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</si>
  <si>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</si>
  <si>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</si>
  <si>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</si>
  <si>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</si>
  <si>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</si>
  <si>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</si>
  <si>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</si>
  <si>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</si>
  <si>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</si>
  <si>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</si>
  <si>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</si>
  <si>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</si>
  <si>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</si>
  <si>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</si>
  <si>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</si>
  <si>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</si>
  <si>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</si>
  <si>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</si>
  <si>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</si>
  <si>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</si>
  <si>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</si>
  <si>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</si>
  <si>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</si>
  <si>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</si>
  <si>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</si>
  <si>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</si>
  <si>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</si>
  <si>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</si>
  <si>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</si>
  <si>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</si>
  <si>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</si>
  <si>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</si>
  <si>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</si>
  <si>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</si>
  <si>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</si>
  <si>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</si>
  <si>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</si>
  <si>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</si>
  <si>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</si>
  <si>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</si>
  <si>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</si>
  <si>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</si>
  <si>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</si>
  <si>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</si>
  <si>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</si>
  <si>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</si>
  <si>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</si>
  <si>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</si>
  <si>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</si>
  <si>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</si>
  <si>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</si>
  <si>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</si>
  <si>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</si>
  <si>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</si>
  <si>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</si>
  <si>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</si>
  <si>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</si>
  <si>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</si>
  <si>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</si>
  <si>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</si>
  <si>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</si>
  <si>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</si>
  <si>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</si>
  <si>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</si>
  <si>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</si>
  <si>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</si>
  <si>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</si>
  <si>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</si>
  <si>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</si>
  <si>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</si>
  <si>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</si>
  <si>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</si>
  <si>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</si>
  <si>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</si>
  <si>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</si>
  <si>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</si>
  <si>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</si>
  <si>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</si>
  <si>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</si>
  <si>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</si>
  <si>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</si>
  <si>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</si>
  <si>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</si>
  <si>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</si>
  <si>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</si>
  <si>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</si>
  <si>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</si>
  <si>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</si>
  <si>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</si>
  <si>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</si>
  <si>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</si>
  <si>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</si>
  <si>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</si>
  <si>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</si>
  <si>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</si>
  <si>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</si>
  <si>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</si>
  <si>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</si>
  <si>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</si>
  <si>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</si>
  <si>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</si>
  <si>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</si>
  <si>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</si>
  <si>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</si>
  <si>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</si>
  <si>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</si>
  <si>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</si>
  <si>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</si>
  <si>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</si>
  <si>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</si>
  <si>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</si>
  <si>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</si>
  <si>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</si>
  <si>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</si>
  <si>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</si>
  <si>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</si>
  <si>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</si>
  <si>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</si>
  <si>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</si>
  <si>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</si>
  <si>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</si>
  <si>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</si>
  <si>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</si>
  <si>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</si>
  <si>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</si>
  <si>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</si>
  <si>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</si>
  <si>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</si>
  <si>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</si>
  <si>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</si>
  <si>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</si>
  <si>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</si>
  <si>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</si>
  <si>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</si>
  <si>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</si>
  <si>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</si>
  <si>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</si>
  <si>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</si>
  <si>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</si>
  <si>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</si>
  <si>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</si>
  <si>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</si>
  <si>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</si>
  <si>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</si>
  <si>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</si>
  <si>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</si>
  <si>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</si>
  <si>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</si>
  <si>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</si>
  <si>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</si>
  <si>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</si>
  <si>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</si>
  <si>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</si>
  <si>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</si>
  <si>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</si>
  <si>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</si>
  <si>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</si>
  <si>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</si>
  <si>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</si>
  <si>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</si>
  <si>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</si>
  <si>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</si>
  <si>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</si>
  <si>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</si>
  <si>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</si>
  <si>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</si>
  <si>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</si>
  <si>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</si>
  <si>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</si>
  <si>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</si>
  <si>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</si>
  <si>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</si>
  <si>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</si>
  <si>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</si>
  <si>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</si>
  <si>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</si>
  <si>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</si>
  <si>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</si>
  <si>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</si>
  <si>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</si>
  <si>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</si>
  <si>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</si>
  <si>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</si>
  <si>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</si>
  <si>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</si>
  <si>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</si>
  <si>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</si>
  <si>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</si>
  <si>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</si>
  <si>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</si>
  <si>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</si>
  <si>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</si>
  <si>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</si>
  <si>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</si>
  <si>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</si>
  <si>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</si>
  <si>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</si>
  <si>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</si>
  <si>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</si>
  <si>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</si>
  <si>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</si>
  <si>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</si>
  <si>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</si>
  <si>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</si>
  <si>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</si>
  <si>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</si>
  <si>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</si>
  <si>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</si>
  <si>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</si>
  <si>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</si>
  <si>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</si>
  <si>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</si>
  <si>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</si>
  <si>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</si>
  <si>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</si>
  <si>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</si>
  <si>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</si>
  <si>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</si>
  <si>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</si>
  <si>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</si>
  <si>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</si>
  <si>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</si>
  <si>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</si>
  <si>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</si>
  <si>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</si>
  <si>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</si>
  <si>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</si>
  <si>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</si>
  <si>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</si>
  <si>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</si>
  <si>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</si>
  <si>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</si>
  <si>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</si>
  <si>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</si>
  <si>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</si>
  <si>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</si>
  <si>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</si>
  <si>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</si>
  <si>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</si>
  <si>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</si>
  <si>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</si>
  <si>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</si>
  <si>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</si>
  <si>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</si>
  <si>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</si>
  <si>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</si>
  <si>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</si>
  <si>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</si>
  <si>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</si>
  <si>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</si>
  <si>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</si>
  <si>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</si>
  <si>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</si>
  <si>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</si>
  <si>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</si>
  <si>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</si>
  <si>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</si>
  <si>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</si>
  <si>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</si>
  <si>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</si>
  <si>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</si>
  <si>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</si>
  <si>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</si>
  <si>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</si>
  <si>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</si>
  <si>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</si>
  <si>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</si>
  <si>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</si>
  <si>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</si>
  <si>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</si>
  <si>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</si>
  <si>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</si>
  <si>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</si>
  <si>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</si>
  <si>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</si>
  <si>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</si>
  <si>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</si>
  <si>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</si>
  <si>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</si>
  <si>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</si>
  <si>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</si>
  <si>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</si>
  <si>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</si>
  <si>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</si>
  <si>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</si>
  <si>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</si>
  <si>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</si>
  <si>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</si>
  <si>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</si>
  <si>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</si>
  <si>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</si>
  <si>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</si>
  <si>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</si>
  <si>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</si>
  <si>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</si>
  <si>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</si>
  <si>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</si>
  <si>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</si>
  <si>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</si>
  <si>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</si>
  <si>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</si>
  <si>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</si>
  <si>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</si>
  <si>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</si>
  <si>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</si>
  <si>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</si>
  <si>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</si>
  <si>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</si>
  <si>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</si>
  <si>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</si>
  <si>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</si>
  <si>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</si>
  <si>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</si>
  <si>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</si>
  <si>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</si>
  <si>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</si>
  <si>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</si>
  <si>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</si>
  <si>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</si>
  <si>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</si>
  <si>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</si>
  <si>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</si>
  <si>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</si>
  <si>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</si>
  <si>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</si>
  <si>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</si>
  <si>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</si>
  <si>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</si>
  <si>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</si>
  <si>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</si>
  <si>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</si>
  <si>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</si>
  <si>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</si>
  <si>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</si>
  <si>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</si>
  <si>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</si>
  <si>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</si>
  <si>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</si>
  <si>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</si>
  <si>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</si>
  <si>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</si>
  <si>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</si>
  <si>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</si>
  <si>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</si>
  <si>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</si>
  <si>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</si>
  <si>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</si>
  <si>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</si>
  <si>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</si>
  <si>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</si>
  <si>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</si>
  <si>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</si>
  <si>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</si>
  <si>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</si>
  <si>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</si>
  <si>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</si>
  <si>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</si>
  <si>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</si>
  <si>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</si>
  <si>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</si>
  <si>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</si>
  <si>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</si>
  <si>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</si>
  <si>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</si>
  <si>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</si>
  <si>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</si>
  <si>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</si>
  <si>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</si>
  <si>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</si>
  <si>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</si>
  <si>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</si>
  <si>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</si>
  <si>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</si>
  <si>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</si>
  <si>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</si>
  <si>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</si>
  <si>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</si>
  <si>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</si>
  <si>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</si>
  <si>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</si>
  <si>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</si>
  <si>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</si>
  <si>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</si>
  <si>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</si>
  <si>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</si>
  <si>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</si>
  <si>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</si>
  <si>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</si>
  <si>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</si>
  <si>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</si>
  <si>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</si>
  <si>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</si>
  <si>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</si>
  <si>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</si>
  <si>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</si>
  <si>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</si>
  <si>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</si>
  <si>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</si>
  <si>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</si>
  <si>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</si>
  <si>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</si>
  <si>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</si>
  <si>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</si>
  <si>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</si>
  <si>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</si>
  <si>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</si>
  <si>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</si>
  <si>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</si>
  <si>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</si>
  <si>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</si>
  <si>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</si>
  <si>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</si>
  <si>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</si>
  <si>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</si>
  <si>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</si>
  <si>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</si>
  <si>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</si>
  <si>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</si>
  <si>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</si>
  <si>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</si>
  <si>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</si>
  <si>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</si>
  <si>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</si>
  <si>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</si>
  <si>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</si>
  <si>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</si>
  <si>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</si>
  <si>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</si>
  <si>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</si>
  <si>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</si>
  <si>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</si>
  <si>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</si>
  <si>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</si>
  <si>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</si>
  <si>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</si>
  <si>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</si>
  <si>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</si>
  <si>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</si>
  <si>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</si>
  <si>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</si>
  <si>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</si>
  <si>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</si>
  <si>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</si>
  <si>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</si>
  <si>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</si>
  <si>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</si>
  <si>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</si>
  <si>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</si>
  <si>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</si>
  <si>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</si>
  <si>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</si>
  <si>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</si>
  <si>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</si>
  <si>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</si>
  <si>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</si>
  <si>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</si>
  <si>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</si>
  <si>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</si>
  <si>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</si>
  <si>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</si>
  <si>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</si>
  <si>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</si>
  <si>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</si>
  <si>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</si>
  <si>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</si>
  <si>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</si>
  <si>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</si>
  <si>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</si>
  <si>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</si>
  <si>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</si>
  <si>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</si>
  <si>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</si>
  <si>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</si>
  <si>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</si>
  <si>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</si>
  <si>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</si>
  <si>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</si>
  <si>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</si>
  <si>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</si>
  <si>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</si>
  <si>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</si>
  <si>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</si>
  <si>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</si>
  <si>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</si>
  <si>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</si>
  <si>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</si>
  <si>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</si>
  <si>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</si>
  <si>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</si>
  <si>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</si>
  <si>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</si>
  <si>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</si>
  <si>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</si>
  <si>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</si>
  <si>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</si>
  <si>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</si>
  <si>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</si>
  <si>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</si>
  <si>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</si>
  <si>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</si>
  <si>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</si>
  <si>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</si>
  <si>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</si>
  <si>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</si>
  <si>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</si>
  <si>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</si>
  <si>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</si>
  <si>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</si>
  <si>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</si>
  <si>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</si>
  <si>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</si>
  <si>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</si>
  <si>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</si>
  <si>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</si>
  <si>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</si>
  <si>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</si>
  <si>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</si>
  <si>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</si>
  <si>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</si>
  <si>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</si>
  <si>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</si>
  <si>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</si>
  <si>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</si>
  <si>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</si>
  <si>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</si>
  <si>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</si>
  <si>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</si>
  <si>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</si>
  <si>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</si>
  <si>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</si>
  <si>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</si>
  <si>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</si>
  <si>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</si>
  <si>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</si>
  <si>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</si>
  <si>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</si>
  <si>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</si>
  <si>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</si>
  <si>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</si>
  <si>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</si>
  <si>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</si>
  <si>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</si>
  <si>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</si>
  <si>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</si>
  <si>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</si>
  <si>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</si>
  <si>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</si>
  <si>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</si>
  <si>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</si>
  <si>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</si>
  <si>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</si>
  <si>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</si>
  <si>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</si>
  <si>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</si>
  <si>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</si>
  <si>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</si>
  <si>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</si>
  <si>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</si>
  <si>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</si>
  <si>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</si>
  <si>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</si>
  <si>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</si>
  <si>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</si>
  <si>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</si>
  <si>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</si>
  <si>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</si>
  <si>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</si>
  <si>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</si>
  <si>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</si>
  <si>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</si>
  <si>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</si>
  <si>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</si>
  <si>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</si>
  <si>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</si>
  <si>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</si>
  <si>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</si>
  <si>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</si>
  <si>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</si>
  <si>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</si>
  <si>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</si>
  <si>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</si>
  <si>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</si>
  <si>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</si>
  <si>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</si>
  <si>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</si>
  <si>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</si>
  <si>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</si>
  <si>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</si>
  <si>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</si>
  <si>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</si>
  <si>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</si>
  <si>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</si>
  <si>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</si>
  <si>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</si>
  <si>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</si>
  <si>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</si>
  <si>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</si>
  <si>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</si>
  <si>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</si>
  <si>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</si>
  <si>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</si>
  <si>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</si>
  <si>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</si>
  <si>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</si>
  <si>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</si>
  <si>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</si>
  <si>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</si>
  <si>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</si>
  <si>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</si>
  <si>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</si>
  <si>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</si>
  <si>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</si>
  <si>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</si>
  <si>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</si>
  <si>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</si>
  <si>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</si>
  <si>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</si>
  <si>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</si>
  <si>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</si>
  <si>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</si>
  <si>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</si>
  <si>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</si>
  <si>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</si>
  <si>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</si>
  <si>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</si>
  <si>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</si>
  <si>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</si>
  <si>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</si>
  <si>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</si>
  <si>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</si>
  <si>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</si>
  <si>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</si>
  <si>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</si>
  <si>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</si>
  <si>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</si>
  <si>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</si>
  <si>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</si>
  <si>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</si>
  <si>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</si>
  <si>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</si>
  <si>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</si>
  <si>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</si>
  <si>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</si>
  <si>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</si>
  <si>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</si>
  <si>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</si>
  <si>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</si>
  <si>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</si>
  <si>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</si>
  <si>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</si>
  <si>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</si>
  <si>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</si>
  <si>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</si>
  <si>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</si>
  <si>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</si>
  <si>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</si>
  <si>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</si>
  <si>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</si>
  <si>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</si>
  <si>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</si>
  <si>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</si>
  <si>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</si>
  <si>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</si>
  <si>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</si>
  <si>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</si>
  <si>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</si>
  <si>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</si>
  <si>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</si>
  <si>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</si>
  <si>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</si>
  <si>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</si>
  <si>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</si>
  <si>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</si>
  <si>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</si>
  <si>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</si>
  <si>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</si>
  <si>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</si>
  <si>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</si>
  <si>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</si>
  <si>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</si>
  <si>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</si>
  <si>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</si>
  <si>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</si>
  <si>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</si>
  <si>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</si>
  <si>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</si>
  <si>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</si>
  <si>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</si>
  <si>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</si>
  <si>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</si>
  <si>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</si>
  <si>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</si>
  <si>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</si>
  <si>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</si>
  <si>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</si>
  <si>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</si>
  <si>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</si>
  <si>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</si>
  <si>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</si>
  <si>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</si>
  <si>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</si>
  <si>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</si>
  <si>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</si>
  <si>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</si>
  <si>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</si>
  <si>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</si>
  <si>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</si>
  <si>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</si>
  <si>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</si>
  <si>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</si>
  <si>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</si>
  <si>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</si>
  <si>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</si>
  <si>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</si>
  <si>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</si>
  <si>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</si>
  <si>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</si>
  <si>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</si>
  <si>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</si>
  <si>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</si>
  <si>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</si>
  <si>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</si>
  <si>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</si>
  <si>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</si>
  <si>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</si>
  <si>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</si>
  <si>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</si>
  <si>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</si>
  <si>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</si>
  <si>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</si>
  <si>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</si>
  <si>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</si>
  <si>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</si>
  <si>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</si>
  <si>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</si>
  <si>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</si>
  <si>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</si>
  <si>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</si>
  <si>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</si>
  <si>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</si>
  <si>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</si>
  <si>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</si>
  <si>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</si>
  <si>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</si>
  <si>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</si>
  <si>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</si>
  <si>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</si>
  <si>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</si>
  <si>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</si>
  <si>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</si>
  <si>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</si>
  <si>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</si>
  <si>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</si>
  <si>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</si>
  <si>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</si>
  <si>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</si>
  <si>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</si>
  <si>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</si>
  <si>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</si>
  <si>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</si>
  <si>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</si>
  <si>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</si>
  <si>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</si>
  <si>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</si>
  <si>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</si>
  <si>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</si>
  <si>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</si>
  <si>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</si>
  <si>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</si>
  <si>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</si>
  <si>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</si>
  <si>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</si>
  <si>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</si>
  <si>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</si>
  <si>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</si>
  <si>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</si>
  <si>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</si>
  <si>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</si>
  <si>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</si>
  <si>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</si>
  <si>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</si>
  <si>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</si>
  <si>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</si>
  <si>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</si>
  <si>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</si>
  <si>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</si>
  <si>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</si>
  <si>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</si>
  <si>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</si>
  <si>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</si>
  <si>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</si>
  <si>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</si>
  <si>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</si>
  <si>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</si>
  <si>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</si>
  <si>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</si>
  <si>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</si>
  <si>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</si>
  <si>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</si>
  <si>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</si>
  <si>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</si>
  <si>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</si>
  <si>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</si>
  <si>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</si>
  <si>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</si>
  <si>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</si>
  <si>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</si>
  <si>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</si>
  <si>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</si>
  <si>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</si>
  <si>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</si>
  <si>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</si>
  <si>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</si>
  <si>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</si>
  <si>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</si>
  <si>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</si>
  <si>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</si>
  <si>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</si>
  <si>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</si>
  <si>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</si>
  <si>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</si>
  <si>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</si>
  <si>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</si>
  <si>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</si>
  <si>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</si>
  <si>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</si>
  <si>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</si>
  <si>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</si>
  <si>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</si>
  <si>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</si>
  <si>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</si>
  <si>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</si>
  <si>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</si>
  <si>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</si>
  <si>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</si>
  <si>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</si>
  <si>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</si>
  <si>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</si>
  <si>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</si>
  <si>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</si>
  <si>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</si>
  <si>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</si>
  <si>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</si>
  <si>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</si>
  <si>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</si>
  <si>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</si>
  <si>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</si>
  <si>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</si>
  <si>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</si>
  <si>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</si>
  <si>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</si>
  <si>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</si>
  <si>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</si>
  <si>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</si>
  <si>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</si>
  <si>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</si>
  <si>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</si>
  <si>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</si>
  <si>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</si>
  <si>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</si>
  <si>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</si>
  <si>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</si>
  <si>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</si>
  <si>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</si>
  <si>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</si>
  <si>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</si>
  <si>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</si>
  <si>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</si>
  <si>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</si>
  <si>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</si>
  <si>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</si>
  <si>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</si>
  <si>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</si>
  <si>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</si>
  <si>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</si>
  <si>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</si>
  <si>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</si>
  <si>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</si>
  <si>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</si>
  <si>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</si>
  <si>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</si>
  <si>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</si>
  <si>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</si>
  <si>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</si>
  <si>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</si>
  <si>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</si>
  <si>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</si>
  <si>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</si>
  <si>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</si>
  <si>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</si>
  <si>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</si>
  <si>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</si>
  <si>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</si>
  <si>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</si>
  <si>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</si>
  <si>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</si>
  <si>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</si>
  <si>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</si>
  <si>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</si>
  <si>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</si>
  <si>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</si>
  <si>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</si>
  <si>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</si>
  <si>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</si>
  <si>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</si>
  <si>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</si>
  <si>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</si>
  <si>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</si>
  <si>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</si>
  <si>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</si>
  <si>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</si>
  <si>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</si>
  <si>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</si>
  <si>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</si>
  <si>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</si>
  <si>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</si>
  <si>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</si>
  <si>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</si>
  <si>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</si>
  <si>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</si>
  <si>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</si>
  <si>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</si>
  <si>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</si>
  <si>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</si>
  <si>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</si>
  <si>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</si>
  <si>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</si>
  <si>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</si>
  <si>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</si>
  <si>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</si>
  <si>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</si>
  <si>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</si>
  <si>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</si>
  <si>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</si>
  <si>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</si>
  <si>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</si>
  <si>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</si>
  <si>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</si>
  <si>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</si>
  <si>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</si>
  <si>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</si>
  <si>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</si>
  <si>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</si>
  <si>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</si>
  <si>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</si>
  <si>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</si>
  <si>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</si>
  <si>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</si>
  <si>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</si>
  <si>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</si>
  <si>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</si>
  <si>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</si>
  <si>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</si>
  <si>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</si>
  <si>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</si>
  <si>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</si>
  <si>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</si>
  <si>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</si>
  <si>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</si>
  <si>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</si>
  <si>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</si>
  <si>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</si>
  <si>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</si>
  <si>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</si>
  <si>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</si>
  <si>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</si>
  <si>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</si>
  <si>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</si>
  <si>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</si>
  <si>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</si>
  <si>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</si>
  <si>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</si>
  <si>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</si>
  <si>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</si>
  <si>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</si>
  <si>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</si>
  <si>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</si>
  <si>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</si>
  <si>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</si>
  <si>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</si>
  <si>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</si>
  <si>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</si>
  <si>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</si>
  <si>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</si>
  <si>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</si>
  <si>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</si>
  <si>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</si>
  <si>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</si>
  <si>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</si>
  <si>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</si>
  <si>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</si>
  <si>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</si>
  <si>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</si>
  <si>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</si>
  <si>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</si>
  <si>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</si>
  <si>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</si>
  <si>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</si>
  <si>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</si>
  <si>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</si>
  <si>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</si>
  <si>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</si>
  <si>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</si>
  <si>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</si>
  <si>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</si>
  <si>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</si>
  <si>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</si>
  <si>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</si>
  <si>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</si>
  <si>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</si>
  <si>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</si>
  <si>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</si>
  <si>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</si>
  <si>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</si>
  <si>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</si>
  <si>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</si>
  <si>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</si>
  <si>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</si>
  <si>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</si>
  <si>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</si>
  <si>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</si>
  <si>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</si>
  <si>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</si>
  <si>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</si>
  <si>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</si>
  <si>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</si>
  <si>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</si>
  <si>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</si>
  <si>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</si>
  <si>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</si>
  <si>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</si>
  <si>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</si>
  <si>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</si>
  <si>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</si>
  <si>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</si>
  <si>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</si>
  <si>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</si>
  <si>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</si>
  <si>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</si>
  <si>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</si>
  <si>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</si>
  <si>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</si>
  <si>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</si>
  <si>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</si>
  <si>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</si>
  <si>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</si>
  <si>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</si>
  <si>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</si>
  <si>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</si>
  <si>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</si>
  <si>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</si>
  <si>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</si>
  <si>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</si>
  <si>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</si>
  <si>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</si>
  <si>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</si>
  <si>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</si>
  <si>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</si>
  <si>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</si>
  <si>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</si>
  <si>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</si>
  <si>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</si>
  <si>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</si>
  <si>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</si>
  <si>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</si>
  <si>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</si>
  <si>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</si>
  <si>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</si>
  <si>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</si>
  <si>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</si>
  <si>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</si>
  <si>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</si>
  <si>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</si>
  <si>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</si>
  <si>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</si>
  <si>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</si>
  <si>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</si>
  <si>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</si>
  <si>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</si>
  <si>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</si>
  <si>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</si>
  <si>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</si>
  <si>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</si>
  <si>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</si>
  <si>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</si>
  <si>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</si>
  <si>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</si>
  <si>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</si>
  <si>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</si>
  <si>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</si>
  <si>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</si>
  <si>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</si>
  <si>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</si>
  <si>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</si>
  <si>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</si>
  <si>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</si>
  <si>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</si>
  <si>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</si>
  <si>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</si>
  <si>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</si>
  <si>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</si>
  <si>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</si>
  <si>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</si>
  <si>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</si>
  <si>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</si>
  <si>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</si>
  <si>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</si>
  <si>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</si>
  <si>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</si>
  <si>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</si>
  <si>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</si>
  <si>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</si>
  <si>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</si>
  <si>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</si>
  <si>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</si>
  <si>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</si>
  <si>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</si>
  <si>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</si>
  <si>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</si>
  <si>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</si>
  <si>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</si>
  <si>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</si>
  <si>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</si>
  <si>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</si>
  <si>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</si>
  <si>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</si>
  <si>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</si>
  <si>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</si>
  <si>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</si>
  <si>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</si>
  <si>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</si>
  <si>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</si>
  <si>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</si>
  <si>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</si>
  <si>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</si>
  <si>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</si>
  <si>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</si>
  <si>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</si>
  <si>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</si>
  <si>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</si>
  <si>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</si>
  <si>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</si>
  <si>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</si>
  <si>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</si>
  <si>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</si>
  <si>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</si>
  <si>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</si>
  <si>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</si>
  <si>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</si>
  <si>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</si>
  <si>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</si>
  <si>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</si>
  <si>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</si>
  <si>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</si>
  <si>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</si>
  <si>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</si>
  <si>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</si>
  <si>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</si>
  <si>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</si>
  <si>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</si>
  <si>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</si>
  <si>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</si>
  <si>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</si>
  <si>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</si>
  <si>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</si>
  <si>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</si>
  <si>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</si>
  <si>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</si>
  <si>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</si>
  <si>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</si>
  <si>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</si>
  <si>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</si>
  <si>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</si>
  <si>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</si>
  <si>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</si>
  <si>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</si>
  <si>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</si>
  <si>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</si>
  <si>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</si>
  <si>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</si>
  <si>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</si>
  <si>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</si>
  <si>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</si>
  <si>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</si>
  <si>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</si>
  <si>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</si>
  <si>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</si>
  <si>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</si>
  <si>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</si>
  <si>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</si>
  <si>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</si>
  <si>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</si>
  <si>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</si>
  <si>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</si>
  <si>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</si>
  <si>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</si>
  <si>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</si>
  <si>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</si>
  <si>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</si>
  <si>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</si>
  <si>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</si>
  <si>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</si>
  <si>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</si>
  <si>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</si>
  <si>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</si>
  <si>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</si>
  <si>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</si>
  <si>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</si>
  <si>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</si>
  <si>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</si>
  <si>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</si>
  <si>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</si>
  <si>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</si>
  <si>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</si>
  <si>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</si>
  <si>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</si>
  <si>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</si>
  <si>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</si>
  <si>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</si>
  <si>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</si>
  <si>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</si>
  <si>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</si>
  <si>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</si>
  <si>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</si>
  <si>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</si>
  <si>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</si>
  <si>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</si>
  <si>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</si>
  <si>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</si>
  <si>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</si>
  <si>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</si>
  <si>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</si>
  <si>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</si>
  <si>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</si>
  <si>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</si>
  <si>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</si>
  <si>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</si>
  <si>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</si>
  <si>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</si>
  <si>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</si>
  <si>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</si>
  <si>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</si>
  <si>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</si>
  <si>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</si>
  <si>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</si>
  <si>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</si>
  <si>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</si>
  <si>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</si>
  <si>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</si>
  <si>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</si>
  <si>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</si>
  <si>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</si>
  <si>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</si>
  <si>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</si>
  <si>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</si>
  <si>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</si>
  <si>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</si>
  <si>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</si>
  <si>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</si>
  <si>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</si>
  <si>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</si>
  <si>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</si>
  <si>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</si>
  <si>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</si>
  <si>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</si>
  <si>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</si>
  <si>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</si>
  <si>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</si>
  <si>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</si>
  <si>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</si>
  <si>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</si>
  <si>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</si>
  <si>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</si>
  <si>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</si>
  <si>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</si>
  <si>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</si>
  <si>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</si>
  <si>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</si>
  <si>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</si>
  <si>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</si>
  <si>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</si>
  <si>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</si>
  <si>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</si>
  <si>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</si>
  <si>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</si>
  <si>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</si>
  <si>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</si>
  <si>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</si>
  <si>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</si>
  <si>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</si>
  <si>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</si>
  <si>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</si>
  <si>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</si>
  <si>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</si>
  <si>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</si>
  <si>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</si>
  <si>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</si>
  <si>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</si>
  <si>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</si>
  <si>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</si>
  <si>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</si>
  <si>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</si>
  <si>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</si>
  <si>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</si>
  <si>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</si>
  <si>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</si>
  <si>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</si>
  <si>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</si>
  <si>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</si>
  <si>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</si>
  <si>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</si>
  <si>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</si>
  <si>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</si>
  <si>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</si>
  <si>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</si>
  <si>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</si>
  <si>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</si>
  <si>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</si>
  <si>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</si>
  <si>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</si>
  <si>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</si>
  <si>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</si>
  <si>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</si>
  <si>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</si>
  <si>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</si>
  <si>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</si>
  <si>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</si>
  <si>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</si>
  <si>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</si>
  <si>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</si>
  <si>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</si>
  <si>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</si>
  <si>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</si>
  <si>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</si>
  <si>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</si>
  <si>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</si>
  <si>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</si>
  <si>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</si>
  <si>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</si>
  <si>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</si>
  <si>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</si>
  <si>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</si>
  <si>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</si>
  <si>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</si>
  <si>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</si>
  <si>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</si>
  <si>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</si>
  <si>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</si>
  <si>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</si>
  <si>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</si>
  <si>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</si>
  <si>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</si>
  <si>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</si>
  <si>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</si>
  <si>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</si>
  <si>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</si>
  <si>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</si>
  <si>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</si>
  <si>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</si>
  <si>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</si>
  <si>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</si>
  <si>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</si>
  <si>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</si>
  <si>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</si>
  <si>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</si>
  <si>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</si>
  <si>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</si>
  <si>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</si>
  <si>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</si>
  <si>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</si>
  <si>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</si>
  <si>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</si>
  <si>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</si>
  <si>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</si>
  <si>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</si>
  <si>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</si>
  <si>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</si>
  <si>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</si>
  <si>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</si>
  <si>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</si>
  <si>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</si>
  <si>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</si>
  <si>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</si>
  <si>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</si>
  <si>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</si>
  <si>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</si>
  <si>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</si>
  <si>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</si>
  <si>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</si>
  <si>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</si>
  <si>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</si>
  <si>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</si>
  <si>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</si>
  <si>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</si>
  <si>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</si>
  <si>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</si>
  <si>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</si>
  <si>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</si>
  <si>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</si>
  <si>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</si>
  <si>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</si>
  <si>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</si>
  <si>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</si>
  <si>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</si>
  <si>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</si>
  <si>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</si>
  <si>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</si>
  <si>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</si>
  <si>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</si>
  <si>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</si>
  <si>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</si>
  <si>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</si>
  <si>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</si>
  <si>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</si>
  <si>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</si>
  <si>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</si>
  <si>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</si>
  <si>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</si>
  <si>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</si>
  <si>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</si>
  <si>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</si>
  <si>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</si>
  <si>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</si>
  <si>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</si>
  <si>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</si>
  <si>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</si>
  <si>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</si>
  <si>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</si>
  <si>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</si>
  <si>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</si>
  <si>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</si>
  <si>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</si>
  <si>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</si>
  <si>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</si>
  <si>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</si>
  <si>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</si>
  <si>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</si>
  <si>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</si>
  <si>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</si>
  <si>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</si>
  <si>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</si>
  <si>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</si>
  <si>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</si>
  <si>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</si>
  <si>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</si>
  <si>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</si>
  <si>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</si>
  <si>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</si>
  <si>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</si>
  <si>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</si>
  <si>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</si>
  <si>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</si>
  <si>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</si>
  <si>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</si>
  <si>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</si>
  <si>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</si>
  <si>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</si>
  <si>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</si>
  <si>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</si>
  <si>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</si>
  <si>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</si>
  <si>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</si>
  <si>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</si>
  <si>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</si>
  <si>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</si>
  <si>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</si>
  <si>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</si>
  <si>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</si>
  <si>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</si>
  <si>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</si>
  <si>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</si>
  <si>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</si>
  <si>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</si>
  <si>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</si>
  <si>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</si>
  <si>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</si>
  <si>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</si>
  <si>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</si>
  <si>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</si>
  <si>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</si>
  <si>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</si>
  <si>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</si>
  <si>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</si>
  <si>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</si>
  <si>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</si>
  <si>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</si>
  <si>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</si>
  <si>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</si>
  <si>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</si>
  <si>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</si>
  <si>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</si>
  <si>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</si>
  <si>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</si>
  <si>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</si>
  <si>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</si>
  <si>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</si>
  <si>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</si>
  <si>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</si>
  <si>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</si>
  <si>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</si>
  <si>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</si>
  <si>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</si>
  <si>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</si>
  <si>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</si>
  <si>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</si>
  <si>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</si>
  <si>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</si>
  <si>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</si>
  <si>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</si>
  <si>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</si>
  <si>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</si>
  <si>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</si>
  <si>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</si>
  <si>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</si>
  <si>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</si>
  <si>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</si>
  <si>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</si>
  <si>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</si>
  <si>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</si>
  <si>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</si>
  <si>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</si>
  <si>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</si>
  <si>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</si>
  <si>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</si>
  <si>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</si>
  <si>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</si>
  <si>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</si>
  <si>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</si>
  <si>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</si>
  <si>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</si>
  <si>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</si>
  <si>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</si>
  <si>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</si>
  <si>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</si>
  <si>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</si>
  <si>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</si>
  <si>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</si>
  <si>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</si>
  <si>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</si>
  <si>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</si>
  <si>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</si>
  <si>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</si>
  <si>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</si>
  <si>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</si>
  <si>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</si>
  <si>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</si>
  <si>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</si>
  <si>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</si>
  <si>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</si>
  <si>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</si>
  <si>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</si>
  <si>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</si>
  <si>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</si>
  <si>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</si>
  <si>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</si>
  <si>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</si>
  <si>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</si>
  <si>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</si>
  <si>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</si>
  <si>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</si>
  <si>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</si>
  <si>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</si>
  <si>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</si>
  <si>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</si>
  <si>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</si>
  <si>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</si>
  <si>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</si>
  <si>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</si>
  <si>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</si>
  <si>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</si>
  <si>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</si>
  <si>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</si>
  <si>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</si>
  <si>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</si>
  <si>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</si>
  <si>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</si>
  <si>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</si>
  <si>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</si>
  <si>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</si>
  <si>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</si>
  <si>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</si>
  <si>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</si>
  <si>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</si>
  <si>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</si>
  <si>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</si>
  <si>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</si>
  <si>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</si>
  <si>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</si>
  <si>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</si>
  <si>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</si>
  <si>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</si>
  <si>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</si>
  <si>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</si>
  <si>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</si>
  <si>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</si>
  <si>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</si>
  <si>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</si>
  <si>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</si>
  <si>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</si>
  <si>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</si>
  <si>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</si>
  <si>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</si>
  <si>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</si>
  <si>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</si>
  <si>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</si>
  <si>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</si>
  <si>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</si>
  <si>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</si>
  <si>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</si>
  <si>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</si>
  <si>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</si>
  <si>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</si>
  <si>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</si>
  <si>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</si>
  <si>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</si>
  <si>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</si>
  <si>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</si>
  <si>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</si>
  <si>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</si>
  <si>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</si>
  <si>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</si>
  <si>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</si>
  <si>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</si>
  <si>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</si>
  <si>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</si>
  <si>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</si>
  <si>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</si>
  <si>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</si>
  <si>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</si>
  <si>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</si>
  <si>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</si>
  <si>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</si>
  <si>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</si>
  <si>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</si>
  <si>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</si>
  <si>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</si>
  <si>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</si>
  <si>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</si>
  <si>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</si>
  <si>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</si>
  <si>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</si>
  <si>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</si>
  <si>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</si>
  <si>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</si>
  <si>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</si>
  <si>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</si>
  <si>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</si>
  <si>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</si>
  <si>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</si>
  <si>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</si>
  <si>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</si>
  <si>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</si>
  <si>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</si>
  <si>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</si>
  <si>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</si>
  <si>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</si>
  <si>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</si>
  <si>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</si>
  <si>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</si>
  <si>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</si>
  <si>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</si>
  <si>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</si>
  <si>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</si>
  <si>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</si>
  <si>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</si>
  <si>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</si>
  <si>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</si>
  <si>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</si>
  <si>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</si>
  <si>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</si>
  <si>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</si>
  <si>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</si>
  <si>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</si>
  <si>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</si>
  <si>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</si>
  <si>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</si>
  <si>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</si>
  <si>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</si>
  <si>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</si>
  <si>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</si>
  <si>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</si>
  <si>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</si>
  <si>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</si>
  <si>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</si>
  <si>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</si>
  <si>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</si>
  <si>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</si>
  <si>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</si>
  <si>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</si>
  <si>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</si>
  <si>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</si>
  <si>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</si>
  <si>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</si>
  <si>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</si>
  <si>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</si>
  <si>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</si>
  <si>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</si>
  <si>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</si>
  <si>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</si>
  <si>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</si>
  <si>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</si>
  <si>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</si>
  <si>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</si>
  <si>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</si>
  <si>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</si>
  <si>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</si>
  <si>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</si>
  <si>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</si>
  <si>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</si>
  <si>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</si>
  <si>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</si>
  <si>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</si>
  <si>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</si>
  <si>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</si>
  <si>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</si>
  <si>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</si>
  <si>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</si>
  <si>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</si>
  <si>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</si>
  <si>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</si>
  <si>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</si>
  <si>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</si>
  <si>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</si>
  <si>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</si>
  <si>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</si>
  <si>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</si>
  <si>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</si>
  <si>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</si>
  <si>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</si>
  <si>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</si>
  <si>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</si>
  <si>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</si>
  <si>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</si>
  <si>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</si>
  <si>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</si>
  <si>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</si>
  <si>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</si>
  <si>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</si>
  <si>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</si>
  <si>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</si>
  <si>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</si>
  <si>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</si>
  <si>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</si>
  <si>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</si>
  <si>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</si>
  <si>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</si>
  <si>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</si>
  <si>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</si>
  <si>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</si>
  <si>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</si>
  <si>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</si>
  <si>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</si>
  <si>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</si>
  <si>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</si>
  <si>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</si>
  <si>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</si>
  <si>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</si>
  <si>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</si>
  <si>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</si>
  <si>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</si>
  <si>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</si>
  <si>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</si>
  <si>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</si>
  <si>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</si>
  <si>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</si>
  <si>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</si>
  <si>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</si>
  <si>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</si>
  <si>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</si>
  <si>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</si>
  <si>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</si>
  <si>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</si>
  <si>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</si>
  <si>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</si>
  <si>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</si>
  <si>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</si>
  <si>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</si>
  <si>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</si>
  <si>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</si>
  <si>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</si>
  <si>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</si>
  <si>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</si>
  <si>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</si>
  <si>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</si>
  <si>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</si>
  <si>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</si>
  <si>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</si>
  <si>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</si>
  <si>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</si>
  <si>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</si>
  <si>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</si>
  <si>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</si>
  <si>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</si>
  <si>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</si>
  <si>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</si>
  <si>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</si>
  <si>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</si>
  <si>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</si>
  <si>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</si>
  <si>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</si>
  <si>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</si>
  <si>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</si>
  <si>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</si>
  <si>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</si>
  <si>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</si>
  <si>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</si>
  <si>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</si>
  <si>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</si>
  <si>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</si>
  <si>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</si>
  <si>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</si>
  <si>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</si>
  <si>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</si>
  <si>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</si>
  <si>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</si>
  <si>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</si>
  <si>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</si>
  <si>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</si>
  <si>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</si>
  <si>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</si>
  <si>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</si>
  <si>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</si>
  <si>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</si>
  <si>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</si>
  <si>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</si>
  <si>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</si>
  <si>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</si>
  <si>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</si>
  <si>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</si>
  <si>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</si>
  <si>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</si>
  <si>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</si>
  <si>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</si>
  <si>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</si>
  <si>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</si>
  <si>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</si>
  <si>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</si>
  <si>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</si>
  <si>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</si>
  <si>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</si>
  <si>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</si>
  <si>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</si>
  <si>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</si>
  <si>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</si>
  <si>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</si>
  <si>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</si>
  <si>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</si>
  <si>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</si>
  <si>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</si>
  <si>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</si>
  <si>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</si>
  <si>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</si>
  <si>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</si>
  <si>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</si>
  <si>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</si>
  <si>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</si>
  <si>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</si>
  <si>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</si>
  <si>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</si>
  <si>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</si>
  <si>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</si>
  <si>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</si>
  <si>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</si>
  <si>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</si>
  <si>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</si>
  <si>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</si>
  <si>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</si>
  <si>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</si>
  <si>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</si>
  <si>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</si>
  <si>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</si>
  <si>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</si>
  <si>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</si>
  <si>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</si>
  <si>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</si>
  <si>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</si>
  <si>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</si>
  <si>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</si>
  <si>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</si>
  <si>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</si>
  <si>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</si>
  <si>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</si>
  <si>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</si>
  <si>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</si>
  <si>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</si>
  <si>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</si>
  <si>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</si>
  <si>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</si>
  <si>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</si>
  <si>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</si>
  <si>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</si>
  <si>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</si>
  <si>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</si>
  <si>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</si>
  <si>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</si>
  <si>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</si>
  <si>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</si>
  <si>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</si>
  <si>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</si>
  <si>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</si>
  <si>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</si>
  <si>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</si>
  <si>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</si>
  <si>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</si>
  <si>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</si>
  <si>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</si>
  <si>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</si>
  <si>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</si>
  <si>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</si>
  <si>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</si>
  <si>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</si>
  <si>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</si>
  <si>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</si>
  <si>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</si>
  <si>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</si>
  <si>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</si>
  <si>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</si>
  <si>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</si>
  <si>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</si>
  <si>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</si>
  <si>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</si>
  <si>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</si>
  <si>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</si>
  <si>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</si>
  <si>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</si>
  <si>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</si>
  <si>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</si>
  <si>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</si>
  <si>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</si>
  <si>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</si>
  <si>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</si>
  <si>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</si>
  <si>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</si>
  <si>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</si>
  <si>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</si>
  <si>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</si>
  <si>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</si>
  <si>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</si>
  <si>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</si>
  <si>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</si>
  <si>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</si>
  <si>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</si>
  <si>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</si>
  <si>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</si>
  <si>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</si>
  <si>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</si>
  <si>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</si>
  <si>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</si>
  <si>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</si>
  <si>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</si>
  <si>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</si>
  <si>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</si>
  <si>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</si>
  <si>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</si>
  <si>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</si>
  <si>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</si>
  <si>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</si>
  <si>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</si>
  <si>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</si>
  <si>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</si>
  <si>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</si>
  <si>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</si>
  <si>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</si>
  <si>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</si>
  <si>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</si>
  <si>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</si>
  <si>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</si>
  <si>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</si>
  <si>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</si>
  <si>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</si>
  <si>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</si>
  <si>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</si>
  <si>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</si>
  <si>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</si>
  <si>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</si>
  <si>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</si>
  <si>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</si>
  <si>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</si>
  <si>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</si>
  <si>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</si>
  <si>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</si>
  <si>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</si>
  <si>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</si>
  <si>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</si>
  <si>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</si>
  <si>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</si>
  <si>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</si>
  <si>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</si>
  <si>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</si>
  <si>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</si>
  <si>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</si>
  <si>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</si>
  <si>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</si>
  <si>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</si>
  <si>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</si>
  <si>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</si>
  <si>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</si>
  <si>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</si>
  <si>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</si>
  <si>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</si>
  <si>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</si>
  <si>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</si>
  <si>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</si>
  <si>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</si>
  <si>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</si>
  <si>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</si>
  <si>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</si>
  <si>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</si>
  <si>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</si>
  <si>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</si>
  <si>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</si>
  <si>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</si>
  <si>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</si>
  <si>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</si>
  <si>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</si>
  <si>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</si>
  <si>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</si>
  <si>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</si>
  <si>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</si>
  <si>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</si>
  <si>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</si>
  <si>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</si>
  <si>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</si>
  <si>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</si>
  <si>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</si>
  <si>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</si>
  <si>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</si>
  <si>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</si>
  <si>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</si>
  <si>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</si>
  <si>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</si>
  <si>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</si>
  <si>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</si>
  <si>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</si>
  <si>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</si>
  <si>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</si>
  <si>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</si>
  <si>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</si>
  <si>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</si>
  <si>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</si>
  <si>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</si>
  <si>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</si>
  <si>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</si>
  <si>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</si>
  <si>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</si>
  <si>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</si>
  <si>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</si>
  <si>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</si>
  <si>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</si>
  <si>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</si>
  <si>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</si>
  <si>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</si>
  <si>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</si>
  <si>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</si>
  <si>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</si>
  <si>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</si>
  <si>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</si>
  <si>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</si>
  <si>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</si>
  <si>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</si>
  <si>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</si>
  <si>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</si>
  <si>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</si>
  <si>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</si>
  <si>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</si>
  <si>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</si>
  <si>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</si>
  <si>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</si>
  <si>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</si>
  <si>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</si>
  <si>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</si>
  <si>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</si>
  <si>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</si>
  <si>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</si>
  <si>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</si>
  <si>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</si>
  <si>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</si>
  <si>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</si>
  <si>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</si>
  <si>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</si>
  <si>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</si>
  <si>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</si>
  <si>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</si>
  <si>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</si>
  <si>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</si>
  <si>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</si>
  <si>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</si>
  <si>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</si>
  <si>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</si>
  <si>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</si>
  <si>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</si>
  <si>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</si>
  <si>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</si>
  <si>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</si>
  <si>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</si>
  <si>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</si>
  <si>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</si>
  <si>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</si>
  <si>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</si>
  <si>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</si>
  <si>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</si>
  <si>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</si>
  <si>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</si>
  <si>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</si>
  <si>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</si>
  <si>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</si>
  <si>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</si>
  <si>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</si>
  <si>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</si>
  <si>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</si>
  <si>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</si>
  <si>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</si>
  <si>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</si>
  <si>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</si>
  <si>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</si>
  <si>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</si>
  <si>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</si>
  <si>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</si>
  <si>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</si>
  <si>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</si>
  <si>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</si>
  <si>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</si>
  <si>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</si>
  <si>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</si>
  <si>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</si>
  <si>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</si>
  <si>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</si>
  <si>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</si>
  <si>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</si>
  <si>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</si>
  <si>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</si>
  <si>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</si>
  <si>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</si>
  <si>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</si>
  <si>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</si>
  <si>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</si>
  <si>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</si>
  <si>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</si>
  <si>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</si>
  <si>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</si>
  <si>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</si>
  <si>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</si>
  <si>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</si>
  <si>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</si>
  <si>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</si>
  <si>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</si>
  <si>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</si>
  <si>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</si>
  <si>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</si>
  <si>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</si>
  <si>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</si>
  <si>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</si>
  <si>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</si>
  <si>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</si>
  <si>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</si>
  <si>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</si>
  <si>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</si>
  <si>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</si>
  <si>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</si>
  <si>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</si>
  <si>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</si>
  <si>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</si>
  <si>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</si>
  <si>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</si>
  <si>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</si>
  <si>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</si>
  <si>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</si>
  <si>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</si>
  <si>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</si>
  <si>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</si>
  <si>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</si>
  <si>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</si>
  <si>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</si>
  <si>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</si>
  <si>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</si>
  <si>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</si>
  <si>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</si>
  <si>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</si>
  <si>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</si>
  <si>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</si>
  <si>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</si>
  <si>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</si>
  <si>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</si>
  <si>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</si>
  <si>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</si>
  <si>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</si>
  <si>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</si>
  <si>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</si>
  <si>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</si>
  <si>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</si>
  <si>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</si>
  <si>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</si>
  <si>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</si>
  <si>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</si>
  <si>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</si>
  <si>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</si>
  <si>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</si>
  <si>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</si>
  <si>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</si>
  <si>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</si>
  <si>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</si>
  <si>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</si>
  <si>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</si>
  <si>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</si>
  <si>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</si>
  <si>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</si>
  <si>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</si>
  <si>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</si>
  <si>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</si>
  <si>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</si>
  <si>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</si>
  <si>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</si>
  <si>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</si>
  <si>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</si>
  <si>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</si>
  <si>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</si>
  <si>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</si>
  <si>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</si>
  <si>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</si>
  <si>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</si>
  <si>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</si>
  <si>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</si>
  <si>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</si>
  <si>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</si>
  <si>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</si>
  <si>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</si>
  <si>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</si>
  <si>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</si>
  <si>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</si>
  <si>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</si>
  <si>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</si>
  <si>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</si>
  <si>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</si>
  <si>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</si>
  <si>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</si>
  <si>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</si>
  <si>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</si>
  <si>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</si>
  <si>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</si>
  <si>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</si>
  <si>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</si>
  <si>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</si>
  <si>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</si>
  <si>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</si>
  <si>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</si>
  <si>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</si>
  <si>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</si>
  <si>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</si>
  <si>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</si>
  <si>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</si>
  <si>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</si>
  <si>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</si>
  <si>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</si>
  <si>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</si>
  <si>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</si>
  <si>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</si>
  <si>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</si>
  <si>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</si>
  <si>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</si>
  <si>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</si>
  <si>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</si>
  <si>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</si>
  <si>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</si>
  <si>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</si>
  <si>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</si>
  <si>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</si>
  <si>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</si>
  <si>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</si>
  <si>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</si>
  <si>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</si>
  <si>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</si>
  <si>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</si>
  <si>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</si>
  <si>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</si>
  <si>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</si>
  <si>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</si>
  <si>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</si>
  <si>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</si>
  <si>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</si>
  <si>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</si>
  <si>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</si>
  <si>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</si>
  <si>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</si>
  <si>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</si>
  <si>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</si>
  <si>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</si>
  <si>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</si>
  <si>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</si>
  <si>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</si>
  <si>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</si>
  <si>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</si>
  <si>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</si>
  <si>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</si>
  <si>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</si>
  <si>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</si>
  <si>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</si>
  <si>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</si>
  <si>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</si>
  <si>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</si>
  <si>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</si>
  <si>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</si>
  <si>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</si>
  <si>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</si>
  <si>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</si>
  <si>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</si>
  <si>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</si>
  <si>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</si>
  <si>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</si>
  <si>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</si>
  <si>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</si>
  <si>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</si>
  <si>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</si>
  <si>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</si>
  <si>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</si>
  <si>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</si>
  <si>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</si>
  <si>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</si>
  <si>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</si>
  <si>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</si>
  <si>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</si>
  <si>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</si>
  <si>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</si>
  <si>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</si>
  <si>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</si>
  <si>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</si>
  <si>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</si>
  <si>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</si>
  <si>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</si>
  <si>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</si>
  <si>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</si>
  <si>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</si>
  <si>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</si>
  <si>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</si>
  <si>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</si>
  <si>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</si>
  <si>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</si>
  <si>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</si>
  <si>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</si>
  <si>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</si>
  <si>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</si>
  <si>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</si>
  <si>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</si>
  <si>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</si>
  <si>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</si>
  <si>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</si>
  <si>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</si>
  <si>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</si>
  <si>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</si>
  <si>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</si>
  <si>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</si>
  <si>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</si>
  <si>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</si>
  <si>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</si>
  <si>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</si>
  <si>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</si>
  <si>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</si>
  <si>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</si>
  <si>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</si>
  <si>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</si>
  <si>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</si>
  <si>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</si>
  <si>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</si>
  <si>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</si>
  <si>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</si>
  <si>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</si>
  <si>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</si>
  <si>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</si>
  <si>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</si>
  <si>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</si>
  <si>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</si>
  <si>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</si>
  <si>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</si>
  <si>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</si>
  <si>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</si>
  <si>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</si>
  <si>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</si>
  <si>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</si>
  <si>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</si>
  <si>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</si>
  <si>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</si>
  <si>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</si>
  <si>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</si>
  <si>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</si>
  <si>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</si>
  <si>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</si>
  <si>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</si>
  <si>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</si>
  <si>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</si>
  <si>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</si>
  <si>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</si>
  <si>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</si>
  <si>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</si>
  <si>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</si>
  <si>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</si>
  <si>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</si>
  <si>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</si>
  <si>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</si>
  <si>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</si>
  <si>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</si>
  <si>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</si>
  <si>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</si>
  <si>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</si>
  <si>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</si>
  <si>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</si>
  <si>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</si>
  <si>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</si>
  <si>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</si>
  <si>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</si>
  <si>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</si>
  <si>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</si>
  <si>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</si>
  <si>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</si>
  <si>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</si>
  <si>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</si>
  <si>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</si>
  <si>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</si>
  <si>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</si>
  <si>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</si>
  <si>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</si>
  <si>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</si>
  <si>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</si>
  <si>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</si>
  <si>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</si>
  <si>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</si>
  <si>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</si>
  <si>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</si>
  <si>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</si>
  <si>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</si>
  <si>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</si>
  <si>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</si>
  <si>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</si>
  <si>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</si>
  <si>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</si>
  <si>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</si>
  <si>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</si>
  <si>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</si>
  <si>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</si>
  <si>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</si>
  <si>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</si>
  <si>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</si>
  <si>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</si>
  <si>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</si>
  <si>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</si>
  <si>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</si>
  <si>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</si>
  <si>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</si>
  <si>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</si>
  <si>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</si>
  <si>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</si>
  <si>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</si>
  <si>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</si>
  <si>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</si>
  <si>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</si>
  <si>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</si>
  <si>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</si>
  <si>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</si>
  <si>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</si>
  <si>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</si>
  <si>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</si>
  <si>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</si>
  <si>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</si>
  <si>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</si>
  <si>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</si>
  <si>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</si>
  <si>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</si>
  <si>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</si>
  <si>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</si>
  <si>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</si>
  <si>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</si>
  <si>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</si>
  <si>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</si>
  <si>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</si>
  <si>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</si>
  <si>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</si>
  <si>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</si>
  <si>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</si>
  <si>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</si>
  <si>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</si>
  <si>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</si>
  <si>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</si>
  <si>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</si>
  <si>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</si>
  <si>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</si>
  <si>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</si>
  <si>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</si>
  <si>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</si>
  <si>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</si>
  <si>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</si>
  <si>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</si>
  <si>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</si>
  <si>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</si>
  <si>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</si>
  <si>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</si>
  <si>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</si>
  <si>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</si>
  <si>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</si>
  <si>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</si>
  <si>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</si>
  <si>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</si>
  <si>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</si>
  <si>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</si>
  <si>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</si>
  <si>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</si>
  <si>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</si>
  <si>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</si>
  <si>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</si>
  <si>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</si>
  <si>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</si>
  <si>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</si>
  <si>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</si>
  <si>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</si>
  <si>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</si>
  <si>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</si>
  <si>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</si>
  <si>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</si>
  <si>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</si>
  <si>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</si>
  <si>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</si>
  <si>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</si>
  <si>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</si>
  <si>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</si>
  <si>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</si>
  <si>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</si>
  <si>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</si>
  <si>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</si>
  <si>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</si>
  <si>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</si>
  <si>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</si>
  <si>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</si>
  <si>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</si>
  <si>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</si>
  <si>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</si>
  <si>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</si>
  <si>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</si>
  <si>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</si>
  <si>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</si>
  <si>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</si>
  <si>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</si>
  <si>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</si>
  <si>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</si>
  <si>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</si>
  <si>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</si>
  <si>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</si>
  <si>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</si>
  <si>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</si>
  <si>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</si>
  <si>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</si>
  <si>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</si>
  <si>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</si>
  <si>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</si>
  <si>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</si>
  <si>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</si>
  <si>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</si>
  <si>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</si>
  <si>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</si>
  <si>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</si>
  <si>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</si>
  <si>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</si>
  <si>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</si>
  <si>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</si>
  <si>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</si>
  <si>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</si>
  <si>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</si>
  <si>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</si>
  <si>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</si>
  <si>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</si>
  <si>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</si>
  <si>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</si>
  <si>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</si>
  <si>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</si>
  <si>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</si>
  <si>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</si>
  <si>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</si>
  <si>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</si>
  <si>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</si>
  <si>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</si>
  <si>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</si>
  <si>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</si>
  <si>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</si>
  <si>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</si>
  <si>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</si>
  <si>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</si>
  <si>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</si>
  <si>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</si>
  <si>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</si>
  <si>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</si>
  <si>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</si>
  <si>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</si>
  <si>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</si>
  <si>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</si>
  <si>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</si>
  <si>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</si>
  <si>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</si>
  <si>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</si>
  <si>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</si>
  <si>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</si>
  <si>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</si>
  <si>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</si>
  <si>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</si>
  <si>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</si>
  <si>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</si>
  <si>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</si>
  <si>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</si>
  <si>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</si>
  <si>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</si>
  <si>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</si>
  <si>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</si>
  <si>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</si>
  <si>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</si>
  <si>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</si>
  <si>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</si>
  <si>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</si>
  <si>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</si>
  <si>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</si>
  <si>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</si>
  <si>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</si>
  <si>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</si>
  <si>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</si>
  <si>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</si>
  <si>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</si>
  <si>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</si>
  <si>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</si>
  <si>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</si>
  <si>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</si>
  <si>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</si>
  <si>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</si>
  <si>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</si>
  <si>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</si>
  <si>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</si>
  <si>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</si>
  <si>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</si>
  <si>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</si>
  <si>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</si>
  <si>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</si>
  <si>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</si>
  <si>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</si>
  <si>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</si>
  <si>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</si>
  <si>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</si>
  <si>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</si>
  <si>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</si>
  <si>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</si>
  <si>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</si>
  <si>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</si>
  <si>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</si>
  <si>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</si>
  <si>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</si>
  <si>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</si>
  <si>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</si>
  <si>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</si>
  <si>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</si>
  <si>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</si>
  <si>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</si>
  <si>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</si>
  <si>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</si>
  <si>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</si>
  <si>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</si>
  <si>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</si>
  <si>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</si>
  <si>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</si>
  <si>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</si>
  <si>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</si>
  <si>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</si>
  <si>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</si>
  <si>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</si>
  <si>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</si>
  <si>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</si>
  <si>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</si>
  <si>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</si>
  <si>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</si>
  <si>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</si>
  <si>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</si>
  <si>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</si>
  <si>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</si>
  <si>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</si>
  <si>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</si>
  <si>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</si>
  <si>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</si>
  <si>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</si>
  <si>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</si>
  <si>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</si>
  <si>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</si>
  <si>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</si>
  <si>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</si>
  <si>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</si>
  <si>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</si>
  <si>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</si>
  <si>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</si>
  <si>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</si>
  <si>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</si>
  <si>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</si>
  <si>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</si>
  <si>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</si>
  <si>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</si>
  <si>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</si>
  <si>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</si>
  <si>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</si>
  <si>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</si>
  <si>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</si>
  <si>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</si>
  <si>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</si>
  <si>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</si>
  <si>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</si>
  <si>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</si>
  <si>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</si>
  <si>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</si>
  <si>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</si>
  <si>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</si>
  <si>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</si>
  <si>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</si>
  <si>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</si>
  <si>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</si>
  <si>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</si>
  <si>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</si>
  <si>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</si>
  <si>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</si>
  <si>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</si>
  <si>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</si>
  <si>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</si>
  <si>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</si>
  <si>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</si>
  <si>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</si>
  <si>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</si>
  <si>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</si>
  <si>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</si>
  <si>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</si>
  <si>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</si>
  <si>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</si>
  <si>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</si>
  <si>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</si>
  <si>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</si>
  <si>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</si>
  <si>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</si>
  <si>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</si>
  <si>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</si>
  <si>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</si>
  <si>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</si>
  <si>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</si>
  <si>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</si>
  <si>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</si>
  <si>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</si>
  <si>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</si>
  <si>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</si>
  <si>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</si>
  <si>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</si>
  <si>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</si>
  <si>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</si>
  <si>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</si>
  <si>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</si>
  <si>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</si>
  <si>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</si>
  <si>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</si>
  <si>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</si>
  <si>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</si>
  <si>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</si>
  <si>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</si>
  <si>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</si>
  <si>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</si>
  <si>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</si>
  <si>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</si>
  <si>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</si>
  <si>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</si>
  <si>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</si>
  <si>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</si>
  <si>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</si>
  <si>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</si>
  <si>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</si>
  <si>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</si>
  <si>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</si>
  <si>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</si>
  <si>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</si>
  <si>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</si>
  <si>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</si>
  <si>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</si>
  <si>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</si>
  <si>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</si>
  <si>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</si>
  <si>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</si>
  <si>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</si>
  <si>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</si>
  <si>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</si>
  <si>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</si>
  <si>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</si>
  <si>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</si>
  <si>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</si>
  <si>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</si>
  <si>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</si>
  <si>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</si>
  <si>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</si>
  <si>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</si>
  <si>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</si>
  <si>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</si>
  <si>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</si>
  <si>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</si>
  <si>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</si>
  <si>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</si>
  <si>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</si>
  <si>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</si>
  <si>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</si>
  <si>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</si>
  <si>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</si>
  <si>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</si>
  <si>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</si>
  <si>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</si>
  <si>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</si>
  <si>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</si>
  <si>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</si>
  <si>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</si>
  <si>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</si>
  <si>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</si>
  <si>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</si>
  <si>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</si>
  <si>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</si>
  <si>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</si>
  <si>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</si>
  <si>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</si>
  <si>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</si>
  <si>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</si>
  <si>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</si>
  <si>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</si>
  <si>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</si>
  <si>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</si>
  <si>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</si>
  <si>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</si>
  <si>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</si>
  <si>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</si>
  <si>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</si>
  <si>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</si>
  <si>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</si>
  <si>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</si>
  <si>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</si>
  <si>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</si>
  <si>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</si>
  <si>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</si>
  <si>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</si>
  <si>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</si>
  <si>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</si>
  <si>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</si>
  <si>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</si>
  <si>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</si>
  <si>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</si>
  <si>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</si>
  <si>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</si>
  <si>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</si>
  <si>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</si>
  <si>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</si>
  <si>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</si>
  <si>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</si>
  <si>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</si>
  <si>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</si>
  <si>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</si>
  <si>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</si>
  <si>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</si>
  <si>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</si>
  <si>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</si>
  <si>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</si>
  <si>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</si>
  <si>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</si>
  <si>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</si>
  <si>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</si>
  <si>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</si>
  <si>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</si>
  <si>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</si>
  <si>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</si>
  <si>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</si>
  <si>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</si>
  <si>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</si>
  <si>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</si>
  <si>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</si>
  <si>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</si>
  <si>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</si>
  <si>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</si>
  <si>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</si>
  <si>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</si>
  <si>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</si>
  <si>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</si>
  <si>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</si>
  <si>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</si>
  <si>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</si>
  <si>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</si>
  <si>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</si>
  <si>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</si>
  <si>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</si>
  <si>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</si>
  <si>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</si>
  <si>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</si>
  <si>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</si>
  <si>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</si>
  <si>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</si>
  <si>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</si>
  <si>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</si>
  <si>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</si>
  <si>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</si>
  <si>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</si>
  <si>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</si>
  <si>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</si>
  <si>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</si>
  <si>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</si>
  <si>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</si>
  <si>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</si>
  <si>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</si>
  <si>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</si>
  <si>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</si>
  <si>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</si>
  <si>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</si>
  <si>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</si>
  <si>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</si>
  <si>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</si>
  <si>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</si>
  <si>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</si>
  <si>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</si>
  <si>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</si>
  <si>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</si>
  <si>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</si>
  <si>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</si>
  <si>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</si>
  <si>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</si>
  <si>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</si>
  <si>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</si>
  <si>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</si>
  <si>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</si>
  <si>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</si>
  <si>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</si>
  <si>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</si>
  <si>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</si>
  <si>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</si>
  <si>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</si>
  <si>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</si>
  <si>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</si>
  <si>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</si>
  <si>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</si>
  <si>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</si>
  <si>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</si>
  <si>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</si>
  <si>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</si>
  <si>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</si>
  <si>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</si>
  <si>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</si>
  <si>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</si>
  <si>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</si>
  <si>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</si>
  <si>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</si>
  <si>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</si>
  <si>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</si>
  <si>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</si>
  <si>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</si>
  <si>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</si>
  <si>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</si>
  <si>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</si>
  <si>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</si>
  <si>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</si>
  <si>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</si>
  <si>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</si>
  <si>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</si>
  <si>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</si>
  <si>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</si>
  <si>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</si>
  <si>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</si>
  <si>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</si>
  <si>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</si>
  <si>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</si>
  <si>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</si>
  <si>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</si>
  <si>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</si>
  <si>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</si>
  <si>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</si>
  <si>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</si>
  <si>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</si>
  <si>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</si>
  <si>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</si>
  <si>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</si>
  <si>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</si>
  <si>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</si>
  <si>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</si>
  <si>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</si>
  <si>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</si>
  <si>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</si>
  <si>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</si>
  <si>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</si>
  <si>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</si>
  <si>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</si>
  <si>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</si>
  <si>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</si>
  <si>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</si>
  <si>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</si>
  <si>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</si>
  <si>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</si>
  <si>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</si>
  <si>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</si>
  <si>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</si>
  <si>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</si>
  <si>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</si>
  <si>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</si>
  <si>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</si>
  <si>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</si>
  <si>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</si>
  <si>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</si>
  <si>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</si>
  <si>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</si>
  <si>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</si>
  <si>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</si>
  <si>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</si>
  <si>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</si>
  <si>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</si>
  <si>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</si>
  <si>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</si>
  <si>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</si>
  <si>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</si>
  <si>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</si>
  <si>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</si>
  <si>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</si>
  <si>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</si>
  <si>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</si>
  <si>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</si>
  <si>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</si>
  <si>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</si>
  <si>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</si>
  <si>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</si>
  <si>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</si>
  <si>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</si>
  <si>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</si>
  <si>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</si>
  <si>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</si>
  <si>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</si>
  <si>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</si>
  <si>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</si>
  <si>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</si>
  <si>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</si>
  <si>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</si>
  <si>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</si>
  <si>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</si>
  <si>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</si>
  <si>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</si>
  <si>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</si>
  <si>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</si>
  <si>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</si>
  <si>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</si>
  <si>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</si>
  <si>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</si>
  <si>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</si>
  <si>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</si>
  <si>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</si>
  <si>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</si>
  <si>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</si>
  <si>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</si>
  <si>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</si>
  <si>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</si>
  <si>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</si>
  <si>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</si>
  <si>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</si>
  <si>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</si>
  <si>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</si>
  <si>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</si>
  <si>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</si>
  <si>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</si>
  <si>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</si>
  <si>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</si>
  <si>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</si>
  <si>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</si>
  <si>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</si>
  <si>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</si>
  <si>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</si>
  <si>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</si>
  <si>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</si>
  <si>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</si>
  <si>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</si>
  <si>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</si>
  <si>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</si>
  <si>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</si>
  <si>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</si>
  <si>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</si>
  <si>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</si>
  <si>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</si>
  <si>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</si>
  <si>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</si>
  <si>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</si>
  <si>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</si>
  <si>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</si>
  <si>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</si>
  <si>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</si>
  <si>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</si>
  <si>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</si>
  <si>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</si>
  <si>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</si>
  <si>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</si>
  <si>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</si>
  <si>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</si>
  <si>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</si>
  <si>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</si>
  <si>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</si>
  <si>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</si>
  <si>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</si>
  <si>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</si>
  <si>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</si>
  <si>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</si>
  <si>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</si>
  <si>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</si>
  <si>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</si>
  <si>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</si>
  <si>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</si>
  <si>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</si>
  <si>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</si>
  <si>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</si>
  <si>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</si>
  <si>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</si>
  <si>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</si>
  <si>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</si>
  <si>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</si>
  <si>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</si>
  <si>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</si>
  <si>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</si>
  <si>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</si>
  <si>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</si>
  <si>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</si>
  <si>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</si>
  <si>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</si>
  <si>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</si>
  <si>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</si>
  <si>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</si>
  <si>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</si>
  <si>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</si>
  <si>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</si>
  <si>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</si>
  <si>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</si>
  <si>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</si>
  <si>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</si>
  <si>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</si>
  <si>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</si>
  <si>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</si>
  <si>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</si>
  <si>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</si>
  <si>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</si>
  <si>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</si>
  <si>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</si>
  <si>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</si>
  <si>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</si>
  <si>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</si>
  <si>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</si>
  <si>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</si>
  <si>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</si>
  <si>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</si>
  <si>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</si>
  <si>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</si>
  <si>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</si>
  <si>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</si>
  <si>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</si>
  <si>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</si>
  <si>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</si>
  <si>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</si>
  <si>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</si>
  <si>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</si>
  <si>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</si>
  <si>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</si>
  <si>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</si>
  <si>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</si>
  <si>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</si>
  <si>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</si>
  <si>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</si>
  <si>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</si>
  <si>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</si>
  <si>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</si>
  <si>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</si>
  <si>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</si>
  <si>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</si>
  <si>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</si>
  <si>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</si>
  <si>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</si>
  <si>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</si>
  <si>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</si>
  <si>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</si>
  <si>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</si>
  <si>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</si>
  <si>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</si>
  <si>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</si>
  <si>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</si>
  <si>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</si>
  <si>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</si>
  <si>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</si>
  <si>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</si>
  <si>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</si>
  <si>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</si>
  <si>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</si>
  <si>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</si>
  <si>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</si>
  <si>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</si>
  <si>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</si>
  <si>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</si>
  <si>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</si>
  <si>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</si>
  <si>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</si>
  <si>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</si>
  <si>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</si>
  <si>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</si>
  <si>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</si>
  <si>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</si>
  <si>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</si>
  <si>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</si>
  <si>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</si>
  <si>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</si>
  <si>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</si>
  <si>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</si>
  <si>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</si>
  <si>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</si>
  <si>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</si>
  <si>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</si>
  <si>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</si>
  <si>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</si>
  <si>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</si>
  <si>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</si>
  <si>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</si>
  <si>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</si>
  <si>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</si>
  <si>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</si>
  <si>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</si>
  <si>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</si>
  <si>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</si>
  <si>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</si>
  <si>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</si>
  <si>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</si>
  <si>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</si>
  <si>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</si>
  <si>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</si>
  <si>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</si>
  <si>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</si>
  <si>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</si>
  <si>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</si>
  <si>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</si>
  <si>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</si>
  <si>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</si>
  <si>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</si>
  <si>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</si>
  <si>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</si>
  <si>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</si>
  <si>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</si>
  <si>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</si>
  <si>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</si>
  <si>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</si>
  <si>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</si>
  <si>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</si>
  <si>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</si>
  <si>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</si>
  <si>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</si>
  <si>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</si>
  <si>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</si>
  <si>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</si>
  <si>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</si>
  <si>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</si>
  <si>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</si>
  <si>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</si>
  <si>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</si>
  <si>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</si>
  <si>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</si>
  <si>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</si>
  <si>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</si>
  <si>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</si>
  <si>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</si>
  <si>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</si>
  <si>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</si>
  <si>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</si>
  <si>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</si>
  <si>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</si>
  <si>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</si>
  <si>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</si>
  <si>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</si>
  <si>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</si>
  <si>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</si>
  <si>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</si>
  <si>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</si>
  <si>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</si>
  <si>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</si>
  <si>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</si>
  <si>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</si>
  <si>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</si>
  <si>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</si>
  <si>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</si>
  <si>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</si>
  <si>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</si>
  <si>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</si>
  <si>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</si>
  <si>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</si>
  <si>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</si>
  <si>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</si>
  <si>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</si>
  <si>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</si>
  <si>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</si>
  <si>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</si>
  <si>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</si>
  <si>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</si>
  <si>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</si>
  <si>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</si>
  <si>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</si>
  <si>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</si>
  <si>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</si>
  <si>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</si>
  <si>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</si>
  <si>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</si>
  <si>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</si>
  <si>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</si>
  <si>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</si>
  <si>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</si>
  <si>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</si>
  <si>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</si>
  <si>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</si>
  <si>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</si>
  <si>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</si>
  <si>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</si>
  <si>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</si>
  <si>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</si>
  <si>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</si>
  <si>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</si>
  <si>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</si>
  <si>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</si>
  <si>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</si>
  <si>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</si>
  <si>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</si>
  <si>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</si>
  <si>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</si>
  <si>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</si>
  <si>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</si>
  <si>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</si>
  <si>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</si>
  <si>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</si>
  <si>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</si>
  <si>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</si>
  <si>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</si>
  <si>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</si>
  <si>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</si>
  <si>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</si>
  <si>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</si>
  <si>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</si>
  <si>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</si>
  <si>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</si>
  <si>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</si>
  <si>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</si>
  <si>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</si>
  <si>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</si>
  <si>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</si>
  <si>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</si>
  <si>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</si>
  <si>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</si>
  <si>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</si>
  <si>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</si>
  <si>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</si>
  <si>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</si>
  <si>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</si>
  <si>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</si>
  <si>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</si>
  <si>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</si>
  <si>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</si>
  <si>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</si>
  <si>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</si>
  <si>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</si>
  <si>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</si>
  <si>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</si>
  <si>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</si>
  <si>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</si>
  <si>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</si>
  <si>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</si>
  <si>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</si>
  <si>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</si>
  <si>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</si>
  <si>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</si>
  <si>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</si>
  <si>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</si>
  <si>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</si>
  <si>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</si>
  <si>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</si>
  <si>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</si>
  <si>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</si>
  <si>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</si>
  <si>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</si>
  <si>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</si>
  <si>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</si>
  <si>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</si>
  <si>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</si>
  <si>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</si>
  <si>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</si>
  <si>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</si>
  <si>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</si>
  <si>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</si>
  <si>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</si>
  <si>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</si>
  <si>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</si>
  <si>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</si>
  <si>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</si>
  <si>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</si>
  <si>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</si>
  <si>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</si>
  <si>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</si>
  <si>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</si>
  <si>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</si>
  <si>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</si>
  <si>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</si>
  <si>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</si>
  <si>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</si>
  <si>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</si>
  <si>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</si>
  <si>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</si>
  <si>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</si>
  <si>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</si>
  <si>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</si>
  <si>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</si>
  <si>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</si>
  <si>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</si>
  <si>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</si>
  <si>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</si>
  <si>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</si>
  <si>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</si>
  <si>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</si>
  <si>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</si>
  <si>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</si>
  <si>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</si>
  <si>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</si>
  <si>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</si>
  <si>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</si>
  <si>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</si>
  <si>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</si>
  <si>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</si>
  <si>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</si>
  <si>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</si>
  <si>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</si>
  <si>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</si>
  <si>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</si>
  <si>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</si>
  <si>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</si>
  <si>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</si>
  <si>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</si>
  <si>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</si>
  <si>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</si>
  <si>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</si>
  <si>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</si>
  <si>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</si>
  <si>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</si>
  <si>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</si>
  <si>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</si>
  <si>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</si>
  <si>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</si>
  <si>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</si>
  <si>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</si>
  <si>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</si>
  <si>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</si>
  <si>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</si>
  <si>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</si>
  <si>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</si>
  <si>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</si>
  <si>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</si>
  <si>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</si>
  <si>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</si>
  <si>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</si>
  <si>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</si>
  <si>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</si>
  <si>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</si>
  <si>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</si>
  <si>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</si>
  <si>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</si>
  <si>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</si>
  <si>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</si>
  <si>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</si>
  <si>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</si>
  <si>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</si>
  <si>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</si>
  <si>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</si>
  <si>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</si>
  <si>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</si>
  <si>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</si>
  <si>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</si>
  <si>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</si>
  <si>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</si>
  <si>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</si>
  <si>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</si>
  <si>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</si>
  <si>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</si>
  <si>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</si>
  <si>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</si>
  <si>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</si>
  <si>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</si>
  <si>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</si>
  <si>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</si>
  <si>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</si>
  <si>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</si>
  <si>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</si>
  <si>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</si>
  <si>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</si>
  <si>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</si>
  <si>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</si>
  <si>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</si>
  <si>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</si>
  <si>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</si>
  <si>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</si>
  <si>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</si>
  <si>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</si>
  <si>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</si>
  <si>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</si>
  <si>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</si>
  <si>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</si>
  <si>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</si>
  <si>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</si>
  <si>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</si>
  <si>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</si>
  <si>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</si>
  <si>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</si>
  <si>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</si>
  <si>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</si>
  <si>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</si>
  <si>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</si>
  <si>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</si>
  <si>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</si>
  <si>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</si>
  <si>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</si>
  <si>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</si>
  <si>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</si>
  <si>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</si>
  <si>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</si>
  <si>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</si>
  <si>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</si>
  <si>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</si>
  <si>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</si>
  <si>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</si>
  <si>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</si>
  <si>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</si>
  <si>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</si>
  <si>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</si>
  <si>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</si>
  <si>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</si>
  <si>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</si>
  <si>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</si>
  <si>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</si>
  <si>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</si>
  <si>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</si>
  <si>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</si>
  <si>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</si>
  <si>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</si>
  <si>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</si>
  <si>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</si>
  <si>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</si>
  <si>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</si>
  <si>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</si>
  <si>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</si>
  <si>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</si>
  <si>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</si>
  <si>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</si>
  <si>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</si>
  <si>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</si>
  <si>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</si>
  <si>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</si>
  <si>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</si>
  <si>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</si>
  <si>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</si>
  <si>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</si>
  <si>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</si>
  <si>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</si>
  <si>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</si>
  <si>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</si>
  <si>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</si>
  <si>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</si>
  <si>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</si>
  <si>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</si>
  <si>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</si>
  <si>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</si>
  <si>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</si>
  <si>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</si>
  <si>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</si>
  <si>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</si>
  <si>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</si>
  <si>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</si>
  <si>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</si>
  <si>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</si>
  <si>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</si>
  <si>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</si>
  <si>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</si>
  <si>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</si>
  <si>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</si>
  <si>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</si>
  <si>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</si>
  <si>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</si>
  <si>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</si>
  <si>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</si>
  <si>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</si>
  <si>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</si>
  <si>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</si>
  <si>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</si>
  <si>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</si>
  <si>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</si>
  <si>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</si>
  <si>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</si>
  <si>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</si>
  <si>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</si>
  <si>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</si>
  <si>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</si>
  <si>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</si>
  <si>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</si>
  <si>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</si>
  <si>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</si>
  <si>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</si>
  <si>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</si>
  <si>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</si>
  <si>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</si>
  <si>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</si>
  <si>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</si>
  <si>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</si>
  <si>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</si>
  <si>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</si>
  <si>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</si>
  <si>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</si>
  <si>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</si>
  <si>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</si>
  <si>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</si>
  <si>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</si>
  <si>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</si>
  <si>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</si>
  <si>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</si>
  <si>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</si>
  <si>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</si>
  <si>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</si>
  <si>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</si>
  <si>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</si>
  <si>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</si>
  <si>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</si>
  <si>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</si>
  <si>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</si>
  <si>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</si>
  <si>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</si>
  <si>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</si>
  <si>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</si>
  <si>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</si>
  <si>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</si>
  <si>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</si>
  <si>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</si>
  <si>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</si>
  <si>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</si>
  <si>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</si>
  <si>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</si>
  <si>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</si>
  <si>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</si>
  <si>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</si>
  <si>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</si>
  <si>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</si>
  <si>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</si>
  <si>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</si>
  <si>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</si>
  <si>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</si>
  <si>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</si>
  <si>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</si>
  <si>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</si>
  <si>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</si>
  <si>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</si>
  <si>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</si>
  <si>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</si>
  <si>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</si>
  <si>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</si>
  <si>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</si>
  <si>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</si>
  <si>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</si>
  <si>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</si>
  <si>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</si>
  <si>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</si>
  <si>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</si>
  <si>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</si>
  <si>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</si>
  <si>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</si>
  <si>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</si>
  <si>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</si>
  <si>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</si>
  <si>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</si>
  <si>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</si>
  <si>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</si>
  <si>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</si>
  <si>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</si>
  <si>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</si>
  <si>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</si>
  <si>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</si>
  <si>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</si>
  <si>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</si>
  <si>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</si>
  <si>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</si>
  <si>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</si>
  <si>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</si>
  <si>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</si>
  <si>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</si>
  <si>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</si>
  <si>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</si>
  <si>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</si>
  <si>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</si>
  <si>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</si>
  <si>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</si>
  <si>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</si>
  <si>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</si>
  <si>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</si>
  <si>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</si>
  <si>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</si>
  <si>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</si>
  <si>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</si>
  <si>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</si>
  <si>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</si>
  <si>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</si>
  <si>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</si>
  <si>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</si>
  <si>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</si>
  <si>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</si>
  <si>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</si>
  <si>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</si>
  <si>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</si>
  <si>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</si>
  <si>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</si>
  <si>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</si>
  <si>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</si>
  <si>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</si>
  <si>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</si>
  <si>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</si>
  <si>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</si>
  <si>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</si>
  <si>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</si>
  <si>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</si>
  <si>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</si>
  <si>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</si>
  <si>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</si>
  <si>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</si>
  <si>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</si>
  <si>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</si>
  <si>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</si>
  <si>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</si>
  <si>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</si>
  <si>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</si>
  <si>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</si>
  <si>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</si>
  <si>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</si>
  <si>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</si>
  <si>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</si>
  <si>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</si>
  <si>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</si>
  <si>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</si>
  <si>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</si>
  <si>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</si>
  <si>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</si>
  <si>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</si>
  <si>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</si>
  <si>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</si>
  <si>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</si>
  <si>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</si>
  <si>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</si>
  <si>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</si>
  <si>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</si>
  <si>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</si>
  <si>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</si>
  <si>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</si>
  <si>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</si>
  <si>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</si>
  <si>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</si>
  <si>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</si>
  <si>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</si>
  <si>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</si>
  <si>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</si>
  <si>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</si>
  <si>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</si>
  <si>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</si>
  <si>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</si>
  <si>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</si>
  <si>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</si>
  <si>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</si>
  <si>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</si>
  <si>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</si>
  <si>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</si>
  <si>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</si>
  <si>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</si>
  <si>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</si>
  <si>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</si>
  <si>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</si>
  <si>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</si>
  <si>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</si>
  <si>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</si>
  <si>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</si>
  <si>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</si>
  <si>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</si>
  <si>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</si>
  <si>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</si>
  <si>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</si>
  <si>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</si>
  <si>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</si>
  <si>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</si>
  <si>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</si>
  <si>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</si>
  <si>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</si>
  <si>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</si>
  <si>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</si>
  <si>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</si>
  <si>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</si>
  <si>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</si>
  <si>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</si>
  <si>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</si>
  <si>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</si>
  <si>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</si>
  <si>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</si>
  <si>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</si>
  <si>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</si>
  <si>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</si>
  <si>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</si>
  <si>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</si>
  <si>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</si>
  <si>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</si>
  <si>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</si>
  <si>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</si>
  <si>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</si>
  <si>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</si>
  <si>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</si>
  <si>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</si>
  <si>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</si>
  <si>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</si>
  <si>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</si>
  <si>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</si>
  <si>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</si>
  <si>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</si>
  <si>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</si>
  <si>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</si>
  <si>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</si>
  <si>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</si>
  <si>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</si>
  <si>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</si>
  <si>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</si>
  <si>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</si>
  <si>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</si>
  <si>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</si>
  <si>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</si>
  <si>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</si>
  <si>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</si>
  <si>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</si>
  <si>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</si>
  <si>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</si>
  <si>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</si>
  <si>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</si>
  <si>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</si>
  <si>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</si>
  <si>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</si>
  <si>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</si>
  <si>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</si>
  <si>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</si>
  <si>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</si>
  <si>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</si>
  <si>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</si>
  <si>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</si>
  <si>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</si>
  <si>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</si>
  <si>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</si>
  <si>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</si>
  <si>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</si>
  <si>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</si>
  <si>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</si>
  <si>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</si>
  <si>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</si>
  <si>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</si>
  <si>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</si>
  <si>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</si>
  <si>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</si>
  <si>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</si>
  <si>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</si>
  <si>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</si>
  <si>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</si>
  <si>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</si>
  <si>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</si>
  <si>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</si>
  <si>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</si>
  <si>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</si>
  <si>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</si>
  <si>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</si>
  <si>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</si>
  <si>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</si>
  <si>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</si>
  <si>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</si>
  <si>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</si>
  <si>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</si>
  <si>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</si>
  <si>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</si>
  <si>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</si>
  <si>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</si>
  <si>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</si>
  <si>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</si>
  <si>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</si>
  <si>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</si>
  <si>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</si>
  <si>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</si>
  <si>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</si>
  <si>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</si>
  <si>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</si>
  <si>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</si>
  <si>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</si>
  <si>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</si>
  <si>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</si>
  <si>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</si>
  <si>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</si>
  <si>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</si>
  <si>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</si>
  <si>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</si>
  <si>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</si>
  <si>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</si>
  <si>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</si>
  <si>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</si>
  <si>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</si>
  <si>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</si>
  <si>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</si>
  <si>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</si>
  <si>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</si>
  <si>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</si>
  <si>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</si>
  <si>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</si>
  <si>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</si>
  <si>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</si>
  <si>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</si>
  <si>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</si>
  <si>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</si>
  <si>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</si>
  <si>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</si>
  <si>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</si>
  <si>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</si>
  <si>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</si>
  <si>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</si>
  <si>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</si>
  <si>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</si>
  <si>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</si>
  <si>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</si>
  <si>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</si>
  <si>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</si>
  <si>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</si>
  <si>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</si>
  <si>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</si>
  <si>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</si>
  <si>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</si>
  <si>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</si>
  <si>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</si>
  <si>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</si>
  <si>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</si>
  <si>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</si>
  <si>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</si>
  <si>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</si>
  <si>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</si>
  <si>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</si>
  <si>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</si>
  <si>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</si>
  <si>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</si>
  <si>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</si>
  <si>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</si>
  <si>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</si>
  <si>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</si>
  <si>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</si>
  <si>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</si>
  <si>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</si>
  <si>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</si>
  <si>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</si>
  <si>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</si>
  <si>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</si>
  <si>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</si>
  <si>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</si>
  <si>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</si>
  <si>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</si>
  <si>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</si>
  <si>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</si>
  <si>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</si>
  <si>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</si>
  <si>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</si>
  <si>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</si>
  <si>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</si>
  <si>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</si>
  <si>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</si>
  <si>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</si>
  <si>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</si>
  <si>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</si>
  <si>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</si>
  <si>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</si>
  <si>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</si>
  <si>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</si>
  <si>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</si>
  <si>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</si>
  <si>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</si>
  <si>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</si>
  <si>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</si>
  <si>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</si>
  <si>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</si>
  <si>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</si>
  <si>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</si>
  <si>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</si>
  <si>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</si>
  <si>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</si>
  <si>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</si>
  <si>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</si>
  <si>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</si>
  <si>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</si>
  <si>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</si>
  <si>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</si>
  <si>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</si>
  <si>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</si>
  <si>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</si>
  <si>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</si>
  <si>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</si>
  <si>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</si>
  <si>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</si>
  <si>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</si>
  <si>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</si>
  <si>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</si>
  <si>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</si>
  <si>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</si>
  <si>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</si>
  <si>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</si>
  <si>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</si>
  <si>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</si>
  <si>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</si>
  <si>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</si>
  <si>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</si>
  <si>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</si>
  <si>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</si>
  <si>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</si>
  <si>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</si>
  <si>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</si>
  <si>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</si>
  <si>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</si>
  <si>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</si>
  <si>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</si>
  <si>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</si>
  <si>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</si>
  <si>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</si>
  <si>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</si>
  <si>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</si>
  <si>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</si>
  <si>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</si>
  <si>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</si>
  <si>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</si>
  <si>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</si>
  <si>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</si>
  <si>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</si>
  <si>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</si>
  <si>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</si>
  <si>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</si>
  <si>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</si>
  <si>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</si>
  <si>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</si>
  <si>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</si>
  <si>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</si>
  <si>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</si>
  <si>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</si>
  <si>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</si>
  <si>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</si>
  <si>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</si>
  <si>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</si>
  <si>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</si>
  <si>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</si>
  <si>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</si>
  <si>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</si>
  <si>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</si>
  <si>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</si>
  <si>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</si>
  <si>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</si>
  <si>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</si>
  <si>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</si>
  <si>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</si>
  <si>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</si>
  <si>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</si>
  <si>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</si>
  <si>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</si>
  <si>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</si>
  <si>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</si>
  <si>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</si>
  <si>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</si>
  <si>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</si>
  <si>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</si>
  <si>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</si>
  <si>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</si>
  <si>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</si>
  <si>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</si>
  <si>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</si>
  <si>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</si>
  <si>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</si>
  <si>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</si>
  <si>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</si>
  <si>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</si>
  <si>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</si>
  <si>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</si>
  <si>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</si>
  <si>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</si>
  <si>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</si>
  <si>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</si>
  <si>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</si>
  <si>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</si>
  <si>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</si>
  <si>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</si>
  <si>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</si>
  <si>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</si>
  <si>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</si>
  <si>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</si>
  <si>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</si>
  <si>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</si>
  <si>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</si>
  <si>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</si>
  <si>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</si>
  <si>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</si>
  <si>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</si>
  <si>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</si>
  <si>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</si>
  <si>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</si>
  <si>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</si>
  <si>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</si>
  <si>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</si>
  <si>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</si>
  <si>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</si>
  <si>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</si>
  <si>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</si>
  <si>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</si>
  <si>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</si>
  <si>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</si>
  <si>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</si>
  <si>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</si>
  <si>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</si>
  <si>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</si>
  <si>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</si>
  <si>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</si>
  <si>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</si>
  <si>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</si>
  <si>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</si>
  <si>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</si>
  <si>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</si>
  <si>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</si>
  <si>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</si>
  <si>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</si>
  <si>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</si>
  <si>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</si>
  <si>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</si>
  <si>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</si>
  <si>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</si>
  <si>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</si>
  <si>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</si>
  <si>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</si>
  <si>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</si>
  <si>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</si>
  <si>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</si>
  <si>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</si>
  <si>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</si>
  <si>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</si>
  <si>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</si>
  <si>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</si>
  <si>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</si>
  <si>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</si>
  <si>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</si>
  <si>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</si>
  <si>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</si>
  <si>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</si>
  <si>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</si>
  <si>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</si>
  <si>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</si>
  <si>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</si>
  <si>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</si>
  <si>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</si>
  <si>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</si>
  <si>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</si>
  <si>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</si>
  <si>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</si>
  <si>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</si>
  <si>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</si>
  <si>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</si>
  <si>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</si>
  <si>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</si>
  <si>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</si>
  <si>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</si>
  <si>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</si>
  <si>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</si>
  <si>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</si>
  <si>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</si>
  <si>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</si>
  <si>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</si>
  <si>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</si>
  <si>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</si>
  <si>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</si>
  <si>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</si>
  <si>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</si>
  <si>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</si>
  <si>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</si>
  <si>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</si>
  <si>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</si>
  <si>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</si>
  <si>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</si>
  <si>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</si>
  <si>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</si>
  <si>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</si>
  <si>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</si>
  <si>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</si>
  <si>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</si>
  <si>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</si>
  <si>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</si>
  <si>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</si>
  <si>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</si>
  <si>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</si>
  <si>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</si>
  <si>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</si>
  <si>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</si>
  <si>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</si>
  <si>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</si>
  <si>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</si>
  <si>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</si>
  <si>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</si>
  <si>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</si>
  <si>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</si>
  <si>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</si>
  <si>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</si>
  <si>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</si>
  <si>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</si>
  <si>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</si>
  <si>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</si>
  <si>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</si>
  <si>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</si>
  <si>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</si>
  <si>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</si>
  <si>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</si>
  <si>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</si>
  <si>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</si>
  <si>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</si>
  <si>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</si>
  <si>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</si>
  <si>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</si>
  <si>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</si>
  <si>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</si>
  <si>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</si>
  <si>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</si>
  <si>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</si>
  <si>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</si>
  <si>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</si>
  <si>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</si>
  <si>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</si>
  <si>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</si>
  <si>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</si>
  <si>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</si>
  <si>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</si>
  <si>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</si>
  <si>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</si>
  <si>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</si>
  <si>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</si>
  <si>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</si>
  <si>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</si>
  <si>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</si>
  <si>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</si>
  <si>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</si>
  <si>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</si>
  <si>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</si>
  <si>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</si>
  <si>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</si>
  <si>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</si>
  <si>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</si>
  <si>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</si>
  <si>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</si>
  <si>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</si>
  <si>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</si>
  <si>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</si>
  <si>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</si>
  <si>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</si>
  <si>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</si>
  <si>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</si>
  <si>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</si>
  <si>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</si>
  <si>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</si>
  <si>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</si>
  <si>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</si>
  <si>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</si>
  <si>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</si>
  <si>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</si>
  <si>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</si>
  <si>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</si>
  <si>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</si>
  <si>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</si>
  <si>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</si>
  <si>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</si>
  <si>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</si>
  <si>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</si>
  <si>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</si>
  <si>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</si>
  <si>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</si>
  <si>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</si>
  <si>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</si>
  <si>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</si>
  <si>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</si>
  <si>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</si>
  <si>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</si>
  <si>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</si>
  <si>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</si>
  <si>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</si>
  <si>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</si>
  <si>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</si>
  <si>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</si>
  <si>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</si>
  <si>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</si>
  <si>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</si>
  <si>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</si>
  <si>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</si>
  <si>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</si>
  <si>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</si>
  <si>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</si>
  <si>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</si>
  <si>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</si>
  <si>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</si>
  <si>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</si>
  <si>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</si>
  <si>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</si>
  <si>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</si>
  <si>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</si>
  <si>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</si>
  <si>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</si>
  <si>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</si>
  <si>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</si>
  <si>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</si>
  <si>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</si>
  <si>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</si>
  <si>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</si>
  <si>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</si>
  <si>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</si>
  <si>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</si>
  <si>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</si>
  <si>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</si>
  <si>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</si>
  <si>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</si>
  <si>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</si>
  <si>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</si>
  <si>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</si>
  <si>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</si>
  <si>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</si>
  <si>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</si>
  <si>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</si>
  <si>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</si>
  <si>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</si>
  <si>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</si>
  <si>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</si>
  <si>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</si>
  <si>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</si>
  <si>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</si>
  <si>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</si>
  <si>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</si>
  <si>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</si>
  <si>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</si>
  <si>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</si>
  <si>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</si>
  <si>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</si>
  <si>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</si>
  <si>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</si>
  <si>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</si>
  <si>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</si>
  <si>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</si>
  <si>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</si>
  <si>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</si>
  <si>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</si>
  <si>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</si>
  <si>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</si>
  <si>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</si>
  <si>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</si>
  <si>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</si>
  <si>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</si>
  <si>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</si>
  <si>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</si>
  <si>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</si>
  <si>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</si>
  <si>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</si>
  <si>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</si>
  <si>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</si>
  <si>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</si>
  <si>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</si>
  <si>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</si>
  <si>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</si>
  <si>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</si>
  <si>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</si>
  <si>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</si>
  <si>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</si>
  <si>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</si>
  <si>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</si>
  <si>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</si>
  <si>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</si>
  <si>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</si>
  <si>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</si>
  <si>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</si>
  <si>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</si>
  <si>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</si>
  <si>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</si>
  <si>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</si>
  <si>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</si>
  <si>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</si>
  <si>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</si>
  <si>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</si>
  <si>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</si>
  <si>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</si>
  <si>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</si>
  <si>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</si>
  <si>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</si>
  <si>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</si>
  <si>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</si>
  <si>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</si>
  <si>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</si>
  <si>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</si>
  <si>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</si>
  <si>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</si>
  <si>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</si>
  <si>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</si>
  <si>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</si>
  <si>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</si>
  <si>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</si>
  <si>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</si>
  <si>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</si>
  <si>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</si>
  <si>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</si>
  <si>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</si>
  <si>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</si>
  <si>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</si>
  <si>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</si>
  <si>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</si>
  <si>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</si>
  <si>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</si>
  <si>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</si>
  <si>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</si>
  <si>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</si>
  <si>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</si>
  <si>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</si>
  <si>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</si>
  <si>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</si>
  <si>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</si>
  <si>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</si>
  <si>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</si>
  <si>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</si>
  <si>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</si>
  <si>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</si>
  <si>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</si>
  <si>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</si>
  <si>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</si>
  <si>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</si>
  <si>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</si>
  <si>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</si>
  <si>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</si>
  <si>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</si>
  <si>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</si>
  <si>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</si>
  <si>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</si>
  <si>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</si>
  <si>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</si>
  <si>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</si>
  <si>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</si>
  <si>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</si>
  <si>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</si>
  <si>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</si>
  <si>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</si>
  <si>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</si>
  <si>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</si>
  <si>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</si>
  <si>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</si>
  <si>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</si>
  <si>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</si>
  <si>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</si>
  <si>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</si>
  <si>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</si>
  <si>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</si>
  <si>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</si>
  <si>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</si>
  <si>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</si>
  <si>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</si>
  <si>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</si>
  <si>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</si>
  <si>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</si>
  <si>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</si>
  <si>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</si>
  <si>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</si>
  <si>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</si>
  <si>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</si>
  <si>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</si>
  <si>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</si>
  <si>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</si>
  <si>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</si>
  <si>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</si>
  <si>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</si>
  <si>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</si>
  <si>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</si>
  <si>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</si>
  <si>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</si>
  <si>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</si>
  <si>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</si>
  <si>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</si>
  <si>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</si>
  <si>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</si>
  <si>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</si>
  <si>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</si>
  <si>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</si>
  <si>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</si>
  <si>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</si>
  <si>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</si>
  <si>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</si>
  <si>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</si>
  <si>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</si>
  <si>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</si>
  <si>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</si>
  <si>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</si>
  <si>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</si>
  <si>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</si>
  <si>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</si>
  <si>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</si>
  <si>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</si>
  <si>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</si>
  <si>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</si>
  <si>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</si>
  <si>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</si>
  <si>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</si>
  <si>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</si>
  <si>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</si>
  <si>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</si>
  <si>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</si>
  <si>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</si>
  <si>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</si>
  <si>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</si>
  <si>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</si>
  <si>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</si>
  <si>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</si>
  <si>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</si>
  <si>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</si>
  <si>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</si>
  <si>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</si>
  <si>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</si>
  <si>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</si>
  <si>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</si>
  <si>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</si>
  <si>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</si>
  <si>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</si>
  <si>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</si>
  <si>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</si>
  <si>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</si>
  <si>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</si>
  <si>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</si>
  <si>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</si>
  <si>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</si>
  <si>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</si>
  <si>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</si>
  <si>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</si>
  <si>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</si>
  <si>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</si>
  <si>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</si>
  <si>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</si>
  <si>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</si>
  <si>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</si>
  <si>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</si>
  <si>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</si>
  <si>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</si>
  <si>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</si>
  <si>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</si>
  <si>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</si>
  <si>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</si>
  <si>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</si>
  <si>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</si>
  <si>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</si>
  <si>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</si>
  <si>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</si>
  <si>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</si>
  <si>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</si>
  <si>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</si>
  <si>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</si>
  <si>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</si>
  <si>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</si>
  <si>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</si>
  <si>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</si>
  <si>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</si>
  <si>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</si>
  <si>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</si>
  <si>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</si>
  <si>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</si>
  <si>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</si>
  <si>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</si>
  <si>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</si>
  <si>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</si>
  <si>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</si>
  <si>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</si>
  <si>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</si>
  <si>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</si>
  <si>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</si>
  <si>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</si>
  <si>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</si>
  <si>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</si>
  <si>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</si>
  <si>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</si>
  <si>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</si>
  <si>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</si>
  <si>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</si>
  <si>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</si>
  <si>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</si>
  <si>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</si>
  <si>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</si>
  <si>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</si>
  <si>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</si>
  <si>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</si>
  <si>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</si>
  <si>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</si>
  <si>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</si>
  <si>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</si>
  <si>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</si>
  <si>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</si>
  <si>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</si>
  <si>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</si>
  <si>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</si>
  <si>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</si>
  <si>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</si>
  <si>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</si>
  <si>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</si>
  <si>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</si>
  <si>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</si>
  <si>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</si>
  <si>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</si>
  <si>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</si>
  <si>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</si>
  <si>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</si>
  <si>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</si>
  <si>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</si>
  <si>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</si>
  <si>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</si>
  <si>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</si>
  <si>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</si>
  <si>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</si>
  <si>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</si>
  <si>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</si>
  <si>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</si>
  <si>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</si>
  <si>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</si>
  <si>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</si>
  <si>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</si>
  <si>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</si>
  <si>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</si>
  <si>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</si>
  <si>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</si>
  <si>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</si>
  <si>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</si>
  <si>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</si>
  <si>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</si>
  <si>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</si>
  <si>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</si>
  <si>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</si>
  <si>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</si>
  <si>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</si>
  <si>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</si>
  <si>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</si>
  <si>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</si>
  <si>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</si>
  <si>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</si>
  <si>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</si>
  <si>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</si>
  <si>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</si>
  <si>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</si>
  <si>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</si>
  <si>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</si>
  <si>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</si>
  <si>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</si>
  <si>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</si>
  <si>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</si>
  <si>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</si>
  <si>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</si>
  <si>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</si>
  <si>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</si>
  <si>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</si>
  <si>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</si>
  <si>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</si>
  <si>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</si>
  <si>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</si>
  <si>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</si>
  <si>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</si>
  <si>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</si>
  <si>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</si>
  <si>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</si>
  <si>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</si>
  <si>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</si>
  <si>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</si>
  <si>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</si>
  <si>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</si>
  <si>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</si>
  <si>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</si>
  <si>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</si>
  <si>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</si>
  <si>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</si>
  <si>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</si>
  <si>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</si>
  <si>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</si>
  <si>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</si>
  <si>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</si>
  <si>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</si>
  <si>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</si>
  <si>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</si>
  <si>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</si>
  <si>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</si>
  <si>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</si>
  <si>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</si>
  <si>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</si>
  <si>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</si>
  <si>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</si>
  <si>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</si>
  <si>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</si>
  <si>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</si>
  <si>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</si>
  <si>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</si>
  <si>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</si>
  <si>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</si>
  <si>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</si>
  <si>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</si>
  <si>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</si>
  <si>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</si>
  <si>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</si>
  <si>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</si>
  <si>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</si>
  <si>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</si>
  <si>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</si>
  <si>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</si>
  <si>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</si>
  <si>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</si>
  <si>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</si>
  <si>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</si>
  <si>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</si>
  <si>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</si>
  <si>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</si>
  <si>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</si>
  <si>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</si>
  <si>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</si>
  <si>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</si>
  <si>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</si>
  <si>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</si>
  <si>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</si>
  <si>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</si>
  <si>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</si>
  <si>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</si>
  <si>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</si>
  <si>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</si>
  <si>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</si>
  <si>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</si>
  <si>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</si>
  <si>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</si>
  <si>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</si>
  <si>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</si>
  <si>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</si>
  <si>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</si>
  <si>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</si>
  <si>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</si>
  <si>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</si>
  <si>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</si>
  <si>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</si>
  <si>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</si>
  <si>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</si>
  <si>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</si>
  <si>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</si>
  <si>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</si>
  <si>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</si>
  <si>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</si>
  <si>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</si>
  <si>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</si>
  <si>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</si>
  <si>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</si>
  <si>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</si>
  <si>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</si>
  <si>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</si>
  <si>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</si>
  <si>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</si>
  <si>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</si>
  <si>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</si>
  <si>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</si>
  <si>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</si>
  <si>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</si>
  <si>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</si>
  <si>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</si>
  <si>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</si>
  <si>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</si>
  <si>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</si>
  <si>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</si>
  <si>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</si>
  <si>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</si>
  <si>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</si>
  <si>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</si>
  <si>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</si>
  <si>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</si>
  <si>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</si>
  <si>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</si>
  <si>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</si>
  <si>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</si>
  <si>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</si>
  <si>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</si>
  <si>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</si>
  <si>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</si>
  <si>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</si>
  <si>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</si>
  <si>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</si>
  <si>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</si>
  <si>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</si>
  <si>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</si>
  <si>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</si>
  <si>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</si>
  <si>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</si>
  <si>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</si>
  <si>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</si>
  <si>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</si>
  <si>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</si>
  <si>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</si>
  <si>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</si>
  <si>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</si>
  <si>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</si>
  <si>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</si>
  <si>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</si>
  <si>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</si>
  <si>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</si>
  <si>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</si>
  <si>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</si>
  <si>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</si>
  <si>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</si>
  <si>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</si>
  <si>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</si>
  <si>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</si>
  <si>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</si>
  <si>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</si>
  <si>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</si>
  <si>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</si>
  <si>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</si>
  <si>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</si>
  <si>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</si>
  <si>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</si>
  <si>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</si>
  <si>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</si>
  <si>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</si>
  <si>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</si>
  <si>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</si>
  <si>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</si>
  <si>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</si>
  <si>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</si>
  <si>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</si>
  <si>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</si>
  <si>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</si>
  <si>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</si>
  <si>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</si>
  <si>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</si>
  <si>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</si>
  <si>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</si>
  <si>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</si>
  <si>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</si>
  <si>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</si>
  <si>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</si>
  <si>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</si>
  <si>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</si>
  <si>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</si>
  <si>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</si>
  <si>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</si>
  <si>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</si>
  <si>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</si>
  <si>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</si>
  <si>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</si>
  <si>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</si>
  <si>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</si>
  <si>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</si>
  <si>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</si>
  <si>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</si>
  <si>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</si>
  <si>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</si>
  <si>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</si>
  <si>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</si>
  <si>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</si>
  <si>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</si>
  <si>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</si>
  <si>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</si>
  <si>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</si>
  <si>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</si>
  <si>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</si>
  <si>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</si>
  <si>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</si>
  <si>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</si>
  <si>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</si>
  <si>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</si>
  <si>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</si>
  <si>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</si>
  <si>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</si>
  <si>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</si>
  <si>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</si>
  <si>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</si>
  <si>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</si>
  <si>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</si>
  <si>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</si>
  <si>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</si>
  <si>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</si>
  <si>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</si>
  <si>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</si>
  <si>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</si>
  <si>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</si>
  <si>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</si>
  <si>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</si>
  <si>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</si>
  <si>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</si>
  <si>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</si>
  <si>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</si>
  <si>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</si>
  <si>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</si>
  <si>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</si>
  <si>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</si>
  <si>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</si>
  <si>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</si>
  <si>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</si>
  <si>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</si>
  <si>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</si>
  <si>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</si>
  <si>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</si>
  <si>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</si>
  <si>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</si>
  <si>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</si>
  <si>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</si>
  <si>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</si>
  <si>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</si>
  <si>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</si>
  <si>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</si>
  <si>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</si>
  <si>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</si>
  <si>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</si>
  <si>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</si>
  <si>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</si>
  <si>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</si>
  <si>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</si>
  <si>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</si>
  <si>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</si>
  <si>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</si>
  <si>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</si>
  <si>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</si>
  <si>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</si>
  <si>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</si>
  <si>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</si>
  <si>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</si>
  <si>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</si>
  <si>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</si>
  <si>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</si>
  <si>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</si>
  <si>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</si>
  <si>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</si>
  <si>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</si>
  <si>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</si>
  <si>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</si>
  <si>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</si>
  <si>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</si>
  <si>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</si>
  <si>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</si>
  <si>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</si>
  <si>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</si>
  <si>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</si>
  <si>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</si>
  <si>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</si>
  <si>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</si>
  <si>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</si>
  <si>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</si>
  <si>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</si>
  <si>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</si>
  <si>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</si>
  <si>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</si>
  <si>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</si>
  <si>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</si>
  <si>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</si>
  <si>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</si>
  <si>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</si>
  <si>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</si>
  <si>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</si>
  <si>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</si>
  <si>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</si>
  <si>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</si>
  <si>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</si>
  <si>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</si>
  <si>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</si>
  <si>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</si>
  <si>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</si>
  <si>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</si>
  <si>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</si>
  <si>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</si>
  <si>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</si>
  <si>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</si>
  <si>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</si>
  <si>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</si>
  <si>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</si>
  <si>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</si>
  <si>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</si>
  <si>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</si>
  <si>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</si>
  <si>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</si>
  <si>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</si>
  <si>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</si>
  <si>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</si>
  <si>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</si>
  <si>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</si>
  <si>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</si>
  <si>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</si>
  <si>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</si>
  <si>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</si>
  <si>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</si>
  <si>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</si>
  <si>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</si>
  <si>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</si>
  <si>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</si>
  <si>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</si>
  <si>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</si>
  <si>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</si>
  <si>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</si>
  <si>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</si>
  <si>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</si>
  <si>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</si>
  <si>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</si>
  <si>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</si>
  <si>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</si>
  <si>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</si>
  <si>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</si>
  <si>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</si>
  <si>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</si>
  <si>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</si>
  <si>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</si>
  <si>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</si>
  <si>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</si>
  <si>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</si>
  <si>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</si>
  <si>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</si>
  <si>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</si>
  <si>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</si>
  <si>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</si>
  <si>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</si>
  <si>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</si>
  <si>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</si>
  <si>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</si>
  <si>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</si>
  <si>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</si>
  <si>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</si>
  <si>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</si>
  <si>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</si>
  <si>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</si>
  <si>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</si>
  <si>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</si>
  <si>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</si>
  <si>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</si>
  <si>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</si>
  <si>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</si>
  <si>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</si>
  <si>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</si>
  <si>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</si>
  <si>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</si>
  <si>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</si>
  <si>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</si>
  <si>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</si>
  <si>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</si>
  <si>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</si>
  <si>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</si>
  <si>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</si>
  <si>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</si>
  <si>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</si>
  <si>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</si>
  <si>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</si>
  <si>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</si>
  <si>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</si>
  <si>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</si>
  <si>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</si>
  <si>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</si>
  <si>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</si>
  <si>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</si>
  <si>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</si>
  <si>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</si>
  <si>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</si>
  <si>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</si>
  <si>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</si>
  <si>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</si>
  <si>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</si>
  <si>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</si>
  <si>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</si>
  <si>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</si>
  <si>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</si>
  <si>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</si>
  <si>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</si>
  <si>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</si>
  <si>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</si>
  <si>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</si>
  <si>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</si>
  <si>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</si>
  <si>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</si>
  <si>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</si>
  <si>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</si>
  <si>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</si>
  <si>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</si>
  <si>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</si>
  <si>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</si>
  <si>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</si>
  <si>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</si>
  <si>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</si>
  <si>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</si>
  <si>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</si>
  <si>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</si>
  <si>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</si>
  <si>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</si>
  <si>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</si>
  <si>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</si>
  <si>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</si>
  <si>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</si>
  <si>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</si>
  <si>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</si>
  <si>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</si>
  <si>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</si>
  <si>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</si>
  <si>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</si>
  <si>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</si>
  <si>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</si>
  <si>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</si>
  <si>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</si>
  <si>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</si>
  <si>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</si>
  <si>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</si>
  <si>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</si>
  <si>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</si>
  <si>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</si>
  <si>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</si>
  <si>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</si>
  <si>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</si>
  <si>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</si>
  <si>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</si>
  <si>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</si>
  <si>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</si>
  <si>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</si>
  <si>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</si>
  <si>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</si>
  <si>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</si>
  <si>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</si>
  <si>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</si>
  <si>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</si>
  <si>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</si>
  <si>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</si>
  <si>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</si>
  <si>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</si>
  <si>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</si>
  <si>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</si>
  <si>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</si>
  <si>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</si>
  <si>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</si>
  <si>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</si>
  <si>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</si>
  <si>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</si>
  <si>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</si>
  <si>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</si>
  <si>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</si>
  <si>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</si>
  <si>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</si>
  <si>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</si>
  <si>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</si>
  <si>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</si>
  <si>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</si>
  <si>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</si>
  <si>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</si>
  <si>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</si>
  <si>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</si>
  <si>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</si>
  <si>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</si>
  <si>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</si>
  <si>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</si>
  <si>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</si>
  <si>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</si>
  <si>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</si>
  <si>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</si>
  <si>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</si>
  <si>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</si>
  <si>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</si>
  <si>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</si>
  <si>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</si>
  <si>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</si>
  <si>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</si>
  <si>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</si>
  <si>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</si>
  <si>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</si>
  <si>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</si>
  <si>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</si>
  <si>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</si>
  <si>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</si>
  <si>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</si>
  <si>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</si>
  <si>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</si>
  <si>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</si>
  <si>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</si>
  <si>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</si>
  <si>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</si>
  <si>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</si>
  <si>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</si>
  <si>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</si>
  <si>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</si>
  <si>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</si>
  <si>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</si>
  <si>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</si>
  <si>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</si>
  <si>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</si>
  <si>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</si>
  <si>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</si>
  <si>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</si>
  <si>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</si>
  <si>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</si>
  <si>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</si>
  <si>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</si>
  <si>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</si>
  <si>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</si>
  <si>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</si>
  <si>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</si>
  <si>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</si>
  <si>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</si>
  <si>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</si>
  <si>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</si>
  <si>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</si>
  <si>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</si>
  <si>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</si>
  <si>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</si>
  <si>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</si>
  <si>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</si>
  <si>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</si>
  <si>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</si>
  <si>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</si>
  <si>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</si>
  <si>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</si>
  <si>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</si>
  <si>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</si>
  <si>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</si>
  <si>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</si>
  <si>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</si>
  <si>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</si>
  <si>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</si>
  <si>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</si>
  <si>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</si>
  <si>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</si>
  <si>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</si>
  <si>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</si>
  <si>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</si>
  <si>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</si>
  <si>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</si>
  <si>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</si>
  <si>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</si>
  <si>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</si>
  <si>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</si>
  <si>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</si>
  <si>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</si>
  <si>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</si>
  <si>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</si>
  <si>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</si>
  <si>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</si>
  <si>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</si>
  <si>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</si>
  <si>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</si>
  <si>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</si>
  <si>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</si>
  <si>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</si>
  <si>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</si>
  <si>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</si>
  <si>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</si>
  <si>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</si>
  <si>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</si>
  <si>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</si>
  <si>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</si>
  <si>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</si>
  <si>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</si>
  <si>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</si>
  <si>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</si>
  <si>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</si>
  <si>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</si>
  <si>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</si>
  <si>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</si>
  <si>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</si>
  <si>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</si>
  <si>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</si>
  <si>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</si>
  <si>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</si>
  <si>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</si>
  <si>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</si>
  <si>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</si>
  <si>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</si>
  <si>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</si>
  <si>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</si>
  <si>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</si>
  <si>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</si>
  <si>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</si>
  <si>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</si>
  <si>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</si>
  <si>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</si>
  <si>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</si>
  <si>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</si>
  <si>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</si>
  <si>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</si>
  <si>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</si>
  <si>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</si>
  <si>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</si>
  <si>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</si>
  <si>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</si>
  <si>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</si>
  <si>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</si>
  <si>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</si>
  <si>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</si>
  <si>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</si>
  <si>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</si>
  <si>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</si>
  <si>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</si>
  <si>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</si>
  <si>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</si>
  <si>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</si>
  <si>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</si>
  <si>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</si>
  <si>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</si>
  <si>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</si>
  <si>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</si>
  <si>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</si>
  <si>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</si>
  <si>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</si>
  <si>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</si>
  <si>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</si>
  <si>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</si>
  <si>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</si>
  <si>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</si>
  <si>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</si>
  <si>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</si>
  <si>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</si>
  <si>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</si>
  <si>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</si>
  <si>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</si>
  <si>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</si>
  <si>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</si>
  <si>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</si>
  <si>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</si>
  <si>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</si>
  <si>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</si>
  <si>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</si>
  <si>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</si>
  <si>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</si>
  <si>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</si>
  <si>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</si>
  <si>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</si>
  <si>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</si>
  <si>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</si>
  <si>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</si>
  <si>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</si>
  <si>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</si>
  <si>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</si>
  <si>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</si>
  <si>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</si>
  <si>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</si>
  <si>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</si>
  <si>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</si>
  <si>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</si>
  <si>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</si>
  <si>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</si>
  <si>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</si>
  <si>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</si>
  <si>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</si>
  <si>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</si>
  <si>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</si>
  <si>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</si>
  <si>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</si>
  <si>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</si>
  <si>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</si>
  <si>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</si>
  <si>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</si>
  <si>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</si>
  <si>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</si>
  <si>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</si>
  <si>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</si>
  <si>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</si>
  <si>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</si>
  <si>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</si>
  <si>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</si>
  <si>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</si>
  <si>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</si>
  <si>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</si>
  <si>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</si>
  <si>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</si>
  <si>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</si>
  <si>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</si>
  <si>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</si>
  <si>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</si>
  <si>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</si>
  <si>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</si>
  <si>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</si>
  <si>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</si>
  <si>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</si>
  <si>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</si>
  <si>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</si>
  <si>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</si>
  <si>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</si>
  <si>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</si>
  <si>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</si>
  <si>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</si>
  <si>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</si>
  <si>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</si>
  <si>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</si>
  <si>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</si>
  <si>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</si>
  <si>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</si>
  <si>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</si>
  <si>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</si>
  <si>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</si>
  <si>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</si>
  <si>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</si>
  <si>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</si>
  <si>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</si>
  <si>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</si>
  <si>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</si>
  <si>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</si>
  <si>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</si>
  <si>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</si>
  <si>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</si>
  <si>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</si>
  <si>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</si>
  <si>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</si>
  <si>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</si>
  <si>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</si>
  <si>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</si>
  <si>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</si>
  <si>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</si>
  <si>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</si>
  <si>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</si>
  <si>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</si>
  <si>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</si>
  <si>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</si>
  <si>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</si>
  <si>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</si>
  <si>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</si>
  <si>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</si>
  <si>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</si>
  <si>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</si>
  <si>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</si>
  <si>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</si>
  <si>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</si>
  <si>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</si>
  <si>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</si>
  <si>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</si>
  <si>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</si>
  <si>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</si>
  <si>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</si>
  <si>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</si>
  <si>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</si>
  <si>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</si>
  <si>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</si>
  <si>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</si>
  <si>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</si>
  <si>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</si>
  <si>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</si>
  <si>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</si>
  <si>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</si>
  <si>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</si>
  <si>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</si>
  <si>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</si>
  <si>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</si>
  <si>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</si>
  <si>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</si>
  <si>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</si>
  <si>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</si>
  <si>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</si>
  <si>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</si>
  <si>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</si>
  <si>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</si>
  <si>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</si>
  <si>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</si>
  <si>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</si>
  <si>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</si>
  <si>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</si>
  <si>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</si>
  <si>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</si>
  <si>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</si>
  <si>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</si>
  <si>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</si>
  <si>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</si>
  <si>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</si>
  <si>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</si>
  <si>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</si>
  <si>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</si>
  <si>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</si>
  <si>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</si>
  <si>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</si>
  <si>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</si>
  <si>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</si>
  <si>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</si>
  <si>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</si>
  <si>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</si>
  <si>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</si>
  <si>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</si>
  <si>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</si>
  <si>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</si>
  <si>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</si>
  <si>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</si>
  <si>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</si>
  <si>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</si>
  <si>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</si>
  <si>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</si>
  <si>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</si>
  <si>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</si>
  <si>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</si>
  <si>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</si>
  <si>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</si>
  <si>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</si>
  <si>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</si>
  <si>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</si>
  <si>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</si>
  <si>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</si>
  <si>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</si>
  <si>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</si>
  <si>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</si>
  <si>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</si>
  <si>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</si>
  <si>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</si>
  <si>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</si>
  <si>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</si>
  <si>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</si>
  <si>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</si>
  <si>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</si>
  <si>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</si>
  <si>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</si>
  <si>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</si>
  <si>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</si>
  <si>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</si>
  <si>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</si>
  <si>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</si>
  <si>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</si>
  <si>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</si>
  <si>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</si>
  <si>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</si>
  <si>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</si>
  <si>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</si>
  <si>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</si>
  <si>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</si>
  <si>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</si>
  <si>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</si>
  <si>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</si>
  <si>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</si>
  <si>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</si>
  <si>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</si>
  <si>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</si>
  <si>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</si>
  <si>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</si>
  <si>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</si>
  <si>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</si>
  <si>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</si>
  <si>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</si>
  <si>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</si>
  <si>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</si>
  <si>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</si>
  <si>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</si>
  <si>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</si>
  <si>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</si>
  <si>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</si>
  <si>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</si>
  <si>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</si>
  <si>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</si>
  <si>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</si>
  <si>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</si>
  <si>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</si>
  <si>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</si>
  <si>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</si>
  <si>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</si>
  <si>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</si>
  <si>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</si>
  <si>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</si>
  <si>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</si>
  <si>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</si>
  <si>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</si>
  <si>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</si>
  <si>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</si>
  <si>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</si>
  <si>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</si>
  <si>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</si>
  <si>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</si>
  <si>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</si>
  <si>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</si>
  <si>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</si>
  <si>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</si>
  <si>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</si>
  <si>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</si>
  <si>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</si>
  <si>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</si>
  <si>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</si>
  <si>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</si>
  <si>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</si>
  <si>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</si>
  <si>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</si>
  <si>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</si>
  <si>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</si>
  <si>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</si>
  <si>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</si>
  <si>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</si>
  <si>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</si>
  <si>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</si>
  <si>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</si>
  <si>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</si>
  <si>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</si>
  <si>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</si>
  <si>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</si>
  <si>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</si>
  <si>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</si>
  <si>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</si>
  <si>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</si>
  <si>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</si>
  <si>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</si>
  <si>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</si>
  <si>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</si>
  <si>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</si>
  <si>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</si>
  <si>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</si>
  <si>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</si>
  <si>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</si>
  <si>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</si>
  <si>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</si>
  <si>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</si>
  <si>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</si>
  <si>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</si>
  <si>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</si>
  <si>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</si>
  <si>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</si>
  <si>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</si>
  <si>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</si>
  <si>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</si>
  <si>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</si>
  <si>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</si>
  <si>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</si>
  <si>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</si>
  <si>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</si>
  <si>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</si>
  <si>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</si>
  <si>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</si>
  <si>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</si>
  <si>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</si>
  <si>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</si>
  <si>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</si>
  <si>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</si>
  <si>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</si>
  <si>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</si>
  <si>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</si>
  <si>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</si>
  <si>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</si>
  <si>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</si>
  <si>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</si>
  <si>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</si>
  <si>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</si>
  <si>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</si>
  <si>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</si>
  <si>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</si>
  <si>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</si>
  <si>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</si>
  <si>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</si>
  <si>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</si>
  <si>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</si>
  <si>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</si>
  <si>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</si>
  <si>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</si>
  <si>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</si>
  <si>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</si>
  <si>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</si>
  <si>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</si>
  <si>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</si>
  <si>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</si>
  <si>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</si>
  <si>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</si>
  <si>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</si>
  <si>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</si>
  <si>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</si>
  <si>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</si>
  <si>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</si>
  <si>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</si>
  <si>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</si>
  <si>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</si>
  <si>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</si>
  <si>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</si>
  <si>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</si>
  <si>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</si>
  <si>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</si>
  <si>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</si>
  <si>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</si>
  <si>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</si>
  <si>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</si>
  <si>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</si>
  <si>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</si>
  <si>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</si>
  <si>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</si>
  <si>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</si>
  <si>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</si>
  <si>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</si>
  <si>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</si>
  <si>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</si>
  <si>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</si>
  <si>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</si>
  <si>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</si>
  <si>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</si>
  <si>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</si>
  <si>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</si>
  <si>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</si>
  <si>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</si>
  <si>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</si>
  <si>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</si>
  <si>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</si>
  <si>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</si>
  <si>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</si>
  <si>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</si>
  <si>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</si>
  <si>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</si>
  <si>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</si>
  <si>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</si>
  <si>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</si>
  <si>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</si>
  <si>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</si>
  <si>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</si>
  <si>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</si>
  <si>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</si>
  <si>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</si>
  <si>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</si>
  <si>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</si>
  <si>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</si>
  <si>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</si>
  <si>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</si>
  <si>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</si>
  <si>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</si>
  <si>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</si>
  <si>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</si>
  <si>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</si>
  <si>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</si>
  <si>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</si>
  <si>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</si>
  <si>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</si>
  <si>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</si>
  <si>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</si>
  <si>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</si>
  <si>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</si>
  <si>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</si>
  <si>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</si>
  <si>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</si>
  <si>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</si>
  <si>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</si>
  <si>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</si>
  <si>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</si>
  <si>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</si>
  <si>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</si>
  <si>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</si>
  <si>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</si>
  <si>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</si>
  <si>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</si>
  <si>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</si>
  <si>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</si>
  <si>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</si>
  <si>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</si>
  <si>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</si>
  <si>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</si>
  <si>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</si>
  <si>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</si>
  <si>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</si>
  <si>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</si>
  <si>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</si>
  <si>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</si>
  <si>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</si>
  <si>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</si>
  <si>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</si>
  <si>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</si>
  <si>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</si>
  <si>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</si>
  <si>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</si>
  <si>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</si>
  <si>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</si>
  <si>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</si>
  <si>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</si>
  <si>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</si>
  <si>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</si>
  <si>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</si>
  <si>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</si>
  <si>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</si>
  <si>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</si>
  <si>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</si>
  <si>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</si>
  <si>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</si>
  <si>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</si>
  <si>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</si>
  <si>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</si>
  <si>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</si>
  <si>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</si>
  <si>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</si>
  <si>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</si>
  <si>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</si>
  <si>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</si>
  <si>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</si>
  <si>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</si>
  <si>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</si>
  <si>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</si>
  <si>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</si>
  <si>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</si>
  <si>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</si>
  <si>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</si>
  <si>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</si>
  <si>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</si>
  <si>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</si>
  <si>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</si>
  <si>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</si>
  <si>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</si>
  <si>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</si>
  <si>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</si>
  <si>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</si>
  <si>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</si>
  <si>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</si>
  <si>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</si>
  <si>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</si>
  <si>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</si>
  <si>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</si>
  <si>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</si>
  <si>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</si>
  <si>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</si>
  <si>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</si>
  <si>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</si>
  <si>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</si>
  <si>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</si>
  <si>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</si>
  <si>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</si>
  <si>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</si>
  <si>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</si>
  <si>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</si>
  <si>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</si>
  <si>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</si>
  <si>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</si>
  <si>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</si>
  <si>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</si>
  <si>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</si>
  <si>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</si>
  <si>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</si>
  <si>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</si>
  <si>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</si>
  <si>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</si>
  <si>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</si>
  <si>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</si>
  <si>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</si>
  <si>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</si>
  <si>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</si>
  <si>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</si>
  <si>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</si>
  <si>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</si>
  <si>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</si>
  <si>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</si>
  <si>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</si>
  <si>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</si>
  <si>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</si>
  <si>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</si>
  <si>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</si>
  <si>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</si>
  <si>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</si>
  <si>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</si>
  <si>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</si>
  <si>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</si>
  <si>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</si>
  <si>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</si>
  <si>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</si>
  <si>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</si>
  <si>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</si>
  <si>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</si>
  <si>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</si>
  <si>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</si>
  <si>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</si>
  <si>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</si>
  <si>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</si>
  <si>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</si>
  <si>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</si>
  <si>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</si>
  <si>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</si>
  <si>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</si>
  <si>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</si>
  <si>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</si>
  <si>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</si>
  <si>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</si>
  <si>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</si>
  <si>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</si>
  <si>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</si>
  <si>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</si>
  <si>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</si>
  <si>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</si>
  <si>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</si>
  <si>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</si>
  <si>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</si>
  <si>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</si>
  <si>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</si>
  <si>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</si>
  <si>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</si>
  <si>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</si>
  <si>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</si>
  <si>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</si>
  <si>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</si>
  <si>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</si>
  <si>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</si>
  <si>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</si>
  <si>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</si>
  <si>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</si>
  <si>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</si>
  <si>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</si>
  <si>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</si>
  <si>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</si>
  <si>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</si>
  <si>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</si>
  <si>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</si>
  <si>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</si>
  <si>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</si>
  <si>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</si>
  <si>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</si>
  <si>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</si>
  <si>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</si>
  <si>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</si>
  <si>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</si>
  <si>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</si>
  <si>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</si>
  <si>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</si>
  <si>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</si>
  <si>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</si>
  <si>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</si>
  <si>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</si>
  <si>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</si>
  <si>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</si>
  <si>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</si>
  <si>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</si>
  <si>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</si>
  <si>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</si>
  <si>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</si>
  <si>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</si>
  <si>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</si>
  <si>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</si>
  <si>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</si>
  <si>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</si>
  <si>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</si>
  <si>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</si>
  <si>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</si>
  <si>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</si>
  <si>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</si>
  <si>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</si>
  <si>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</si>
  <si>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</si>
  <si>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</si>
  <si>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</si>
  <si>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</si>
  <si>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</si>
  <si>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</si>
  <si>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</si>
  <si>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</si>
  <si>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</si>
  <si>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</si>
  <si>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</si>
  <si>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</si>
  <si>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</si>
  <si>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</si>
  <si>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</si>
  <si>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</si>
  <si>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</si>
  <si>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</si>
  <si>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</si>
  <si>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</si>
  <si>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</si>
  <si>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</si>
  <si>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</si>
  <si>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</si>
  <si>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</si>
  <si>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</si>
  <si>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</si>
  <si>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</si>
  <si>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</si>
  <si>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</si>
  <si>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</si>
  <si>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</si>
  <si>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</si>
  <si>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</si>
  <si>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</si>
  <si>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</si>
  <si>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</si>
  <si>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</si>
  <si>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</si>
  <si>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</si>
  <si>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</si>
  <si>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</si>
  <si>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</si>
  <si>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</si>
  <si>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</si>
  <si>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</si>
  <si>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</si>
  <si>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</si>
  <si>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</si>
  <si>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</si>
  <si>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</si>
  <si>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</si>
  <si>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</si>
  <si>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</si>
  <si>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</si>
  <si>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</si>
  <si>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</si>
  <si>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</si>
  <si>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</si>
  <si>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</si>
  <si>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</si>
  <si>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</si>
  <si>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</si>
  <si>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</si>
  <si>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</si>
  <si>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</si>
  <si>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</si>
  <si>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</si>
  <si>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</si>
  <si>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</si>
  <si>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</si>
  <si>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</si>
  <si>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</si>
  <si>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</si>
  <si>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</si>
  <si>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</si>
  <si>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</si>
  <si>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</si>
  <si>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</si>
  <si>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</si>
  <si>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</si>
  <si>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</si>
  <si>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</si>
  <si>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</si>
  <si>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</si>
  <si>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</si>
  <si>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</si>
  <si>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</si>
  <si>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</si>
  <si>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</si>
  <si>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</si>
  <si>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</si>
  <si>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</si>
  <si>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</si>
  <si>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</si>
  <si>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</si>
  <si>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</si>
  <si>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</si>
  <si>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</si>
  <si>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</si>
  <si>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</si>
  <si>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</si>
  <si>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</si>
  <si>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</si>
  <si>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</si>
  <si>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</si>
  <si>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</si>
  <si>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</si>
  <si>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</si>
  <si>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</si>
  <si>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</si>
  <si>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</si>
  <si>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</si>
  <si>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</si>
  <si>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</si>
  <si>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</si>
  <si>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</si>
  <si>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</si>
  <si>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</si>
  <si>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</si>
  <si>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</si>
  <si>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</si>
  <si>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</si>
  <si>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</si>
  <si>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</si>
  <si>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</si>
  <si>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</si>
  <si>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</si>
  <si>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</si>
  <si>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</si>
  <si>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</si>
  <si>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</si>
  <si>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</si>
  <si>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</si>
  <si>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</si>
  <si>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</si>
  <si>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</si>
  <si>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</si>
  <si>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</si>
  <si>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</si>
  <si>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</si>
  <si>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</si>
  <si>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</si>
  <si>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</si>
  <si>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</si>
  <si>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</si>
  <si>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</si>
  <si>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</si>
  <si>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</si>
  <si>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</si>
  <si>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</si>
  <si>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</si>
  <si>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</si>
  <si>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</si>
  <si>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</si>
  <si>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</si>
  <si>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</si>
  <si>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</si>
  <si>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</si>
  <si>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</si>
  <si>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</si>
  <si>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</si>
  <si>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</si>
  <si>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</si>
  <si>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</si>
  <si>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</si>
  <si>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</si>
  <si>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</si>
  <si>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</si>
  <si>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</si>
  <si>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</si>
  <si>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</si>
  <si>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</si>
  <si>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</si>
  <si>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</si>
  <si>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</si>
  <si>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</si>
  <si>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</si>
  <si>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</si>
  <si>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</si>
  <si>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</si>
  <si>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</si>
  <si>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</si>
  <si>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</si>
  <si>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</si>
  <si>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</si>
  <si>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</si>
  <si>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</si>
  <si>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</si>
  <si>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</si>
  <si>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</si>
  <si>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</si>
  <si>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</si>
  <si>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</si>
  <si>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</si>
  <si>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</si>
  <si>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</si>
  <si>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</si>
  <si>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</si>
  <si>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</si>
  <si>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</si>
  <si>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</si>
  <si>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</si>
  <si>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</si>
  <si>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</si>
  <si>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</si>
  <si>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</si>
  <si>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</si>
  <si>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</si>
  <si>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</si>
  <si>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</si>
  <si>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</si>
  <si>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</si>
  <si>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</si>
  <si>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</si>
  <si>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</si>
  <si>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</si>
  <si>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</si>
  <si>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</si>
  <si>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</si>
  <si>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</si>
  <si>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</si>
  <si>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</si>
  <si>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</si>
  <si>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</si>
  <si>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</si>
  <si>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</si>
  <si>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</si>
  <si>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</si>
  <si>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</si>
  <si>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</si>
  <si>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</si>
  <si>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</si>
  <si>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</si>
  <si>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</si>
  <si>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</si>
  <si>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</si>
  <si>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</si>
  <si>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</si>
  <si>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</si>
  <si>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</si>
  <si>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</si>
  <si>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</si>
  <si>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</si>
  <si>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</si>
  <si>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</si>
  <si>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</si>
  <si>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</si>
  <si>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</si>
  <si>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</si>
  <si>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</si>
  <si>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</si>
  <si>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</si>
  <si>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</si>
  <si>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</si>
  <si>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</si>
  <si>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</si>
  <si>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</si>
  <si>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</si>
  <si>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</si>
  <si>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</si>
  <si>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</si>
  <si>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</si>
  <si>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</si>
  <si>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</si>
  <si>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</si>
  <si>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</si>
  <si>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</si>
  <si>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</si>
  <si>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</si>
  <si>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</si>
  <si>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</si>
  <si>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</si>
  <si>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</si>
  <si>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</si>
  <si>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</si>
  <si>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</si>
  <si>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</si>
  <si>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</si>
  <si>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</si>
  <si>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</si>
  <si>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</si>
  <si>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</si>
  <si>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</si>
  <si>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</si>
  <si>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</si>
  <si>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</si>
  <si>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</si>
  <si>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</si>
  <si>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</si>
  <si>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</si>
  <si>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</si>
  <si>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</si>
  <si>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</si>
  <si>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</si>
  <si>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</si>
  <si>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</si>
  <si>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</si>
  <si>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</si>
  <si>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</si>
  <si>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</si>
  <si>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</si>
  <si>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</si>
  <si>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</si>
  <si>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</si>
  <si>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</si>
  <si>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</si>
  <si>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</si>
  <si>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</si>
  <si>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</si>
  <si>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</si>
  <si>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</si>
  <si>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</si>
  <si>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</si>
  <si>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</si>
  <si>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</si>
  <si>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</si>
  <si>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</si>
  <si>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</si>
  <si>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</si>
  <si>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</si>
  <si>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</si>
  <si>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</si>
  <si>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</si>
  <si>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</si>
  <si>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</si>
  <si>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</si>
  <si>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</si>
  <si>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</si>
  <si>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</si>
  <si>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</si>
  <si>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</si>
  <si>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</si>
  <si>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</si>
  <si>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</si>
  <si>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</si>
  <si>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</si>
  <si>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</si>
  <si>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</si>
  <si>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</si>
  <si>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</si>
  <si>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</si>
  <si>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</si>
  <si>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</si>
  <si>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</si>
  <si>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</si>
  <si>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</si>
  <si>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</si>
  <si>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</si>
  <si>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</si>
  <si>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</si>
  <si>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</si>
  <si>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</si>
  <si>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</si>
  <si>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</si>
  <si>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</si>
  <si>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</si>
  <si>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</si>
  <si>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</si>
  <si>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</si>
  <si>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</si>
  <si>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</si>
  <si>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</si>
  <si>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</si>
  <si>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</si>
  <si>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</si>
  <si>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</si>
  <si>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</si>
  <si>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</si>
  <si>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</si>
  <si>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</si>
  <si>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</si>
  <si>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</si>
  <si>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</si>
  <si>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</si>
  <si>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</si>
  <si>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</si>
  <si>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</si>
  <si>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</si>
  <si>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</si>
  <si>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</si>
  <si>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</si>
  <si>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</si>
  <si>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</si>
  <si>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</si>
  <si>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</si>
  <si>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</si>
  <si>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</si>
  <si>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</si>
  <si>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</si>
  <si>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</si>
  <si>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</si>
  <si>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</si>
  <si>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</si>
  <si>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</si>
  <si>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</si>
  <si>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</si>
  <si>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</si>
  <si>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</si>
  <si>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</si>
  <si>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</si>
  <si>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</si>
  <si>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</si>
  <si>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</si>
  <si>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</si>
  <si>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</si>
  <si>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</si>
  <si>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</si>
  <si>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</si>
  <si>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</si>
  <si>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</si>
  <si>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</si>
  <si>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</si>
  <si>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</si>
  <si>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</si>
  <si>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</si>
  <si>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</si>
  <si>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</si>
  <si>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</si>
  <si>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</si>
  <si>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</si>
  <si>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</si>
  <si>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</si>
  <si>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</si>
  <si>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</si>
  <si>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</si>
  <si>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</si>
  <si>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</si>
  <si>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</si>
  <si>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</si>
  <si>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</si>
  <si>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</si>
  <si>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</si>
  <si>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</si>
  <si>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</si>
  <si>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</si>
  <si>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</si>
  <si>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</si>
  <si>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</si>
  <si>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</si>
  <si>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</si>
  <si>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</si>
  <si>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</si>
  <si>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</si>
  <si>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</si>
  <si>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</si>
  <si>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</si>
  <si>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</si>
  <si>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</si>
  <si>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</si>
  <si>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</si>
  <si>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</si>
  <si>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</si>
  <si>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</si>
  <si>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</si>
  <si>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</si>
  <si>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</si>
  <si>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</si>
  <si>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</si>
  <si>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</si>
  <si>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</si>
  <si>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</si>
  <si>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</si>
  <si>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</si>
  <si>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</si>
  <si>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</si>
  <si>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</si>
  <si>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</si>
  <si>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</si>
  <si>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</si>
  <si>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</si>
  <si>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</si>
  <si>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</si>
  <si>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</si>
  <si>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</si>
  <si>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</si>
  <si>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</si>
  <si>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</si>
  <si>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</si>
  <si>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</si>
  <si>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</si>
  <si>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</si>
  <si>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</si>
  <si>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</si>
  <si>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</si>
  <si>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</si>
  <si>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</si>
  <si>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</si>
  <si>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</si>
  <si>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</si>
  <si>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</si>
  <si>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</si>
  <si>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</si>
  <si>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</si>
  <si>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</si>
  <si>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</si>
  <si>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</si>
  <si>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</si>
  <si>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</si>
  <si>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</si>
  <si>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</si>
  <si>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</si>
  <si>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</si>
  <si>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</si>
  <si>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</si>
  <si>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</si>
  <si>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</si>
  <si>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</si>
  <si>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</si>
  <si>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</si>
  <si>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</si>
  <si>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</si>
  <si>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</si>
  <si>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</si>
  <si>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</si>
  <si>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</si>
  <si>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</si>
  <si>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</si>
  <si>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</si>
  <si>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</si>
  <si>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</si>
  <si>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</si>
  <si>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</si>
  <si>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</si>
  <si>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</si>
  <si>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</si>
  <si>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</si>
  <si>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</si>
  <si>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</si>
  <si>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</si>
  <si>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</si>
  <si>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</si>
  <si>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</si>
  <si>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</si>
  <si>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</si>
  <si>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</si>
  <si>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</si>
  <si>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</si>
  <si>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</si>
  <si>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</si>
  <si>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</si>
  <si>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</si>
  <si>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</si>
  <si>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</si>
  <si>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</si>
  <si>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</si>
  <si>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</si>
  <si>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</si>
  <si>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</si>
  <si>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</si>
  <si>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</si>
  <si>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</si>
  <si>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</si>
  <si>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</si>
  <si>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</si>
  <si>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</si>
  <si>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</si>
  <si>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</si>
  <si>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</si>
  <si>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</si>
  <si>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</si>
  <si>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</si>
  <si>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</si>
  <si>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</si>
  <si>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</si>
  <si>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</si>
  <si>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</si>
  <si>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</si>
  <si>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</si>
  <si>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</si>
  <si>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</si>
  <si>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</si>
  <si>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</si>
  <si>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</si>
  <si>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</si>
  <si>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</si>
  <si>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</si>
  <si>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</si>
  <si>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</si>
  <si>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</si>
  <si>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</si>
  <si>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</si>
  <si>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</si>
  <si>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</si>
  <si>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</si>
  <si>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</si>
  <si>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</si>
  <si>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</si>
  <si>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</si>
  <si>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</si>
  <si>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</si>
  <si>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</si>
  <si>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</si>
  <si>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</si>
  <si>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</si>
  <si>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</si>
  <si>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</si>
  <si>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</si>
  <si>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</si>
  <si>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</si>
  <si>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</si>
  <si>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</si>
  <si>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</si>
  <si>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</si>
  <si>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</si>
  <si>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</si>
  <si>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</si>
  <si>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</si>
  <si>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</si>
  <si>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</si>
  <si>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</si>
  <si>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</si>
  <si>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</si>
  <si>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</si>
  <si>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</si>
  <si>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</si>
  <si>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</si>
  <si>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</si>
  <si>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</si>
  <si>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</si>
  <si>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</si>
  <si>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</si>
  <si>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</si>
  <si>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</si>
  <si>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</si>
  <si>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</si>
  <si>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</si>
  <si>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</si>
  <si>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</si>
  <si>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</si>
  <si>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</si>
  <si>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</si>
  <si>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</si>
  <si>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</si>
  <si>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</si>
  <si>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</si>
  <si>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</si>
  <si>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</si>
  <si>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</si>
  <si>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</si>
  <si>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</si>
  <si>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</si>
  <si>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</si>
  <si>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</si>
  <si>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</si>
  <si>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</si>
  <si>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</si>
  <si>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</si>
  <si>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</si>
  <si>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</si>
  <si>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</si>
  <si>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</si>
  <si>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</si>
  <si>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</si>
  <si>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</si>
  <si>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</si>
  <si>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</si>
  <si>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</si>
  <si>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</si>
  <si>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</si>
  <si>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</si>
  <si>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</si>
  <si>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</si>
  <si>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</si>
  <si>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</si>
  <si>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</si>
  <si>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</si>
  <si>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</si>
  <si>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</si>
  <si>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</si>
  <si>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</si>
  <si>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</si>
  <si>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</si>
  <si>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</si>
  <si>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</si>
  <si>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</si>
  <si>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</si>
  <si>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</si>
  <si>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</si>
  <si>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</si>
  <si>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</si>
  <si>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</si>
  <si>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</si>
  <si>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</si>
  <si>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</si>
  <si>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</si>
  <si>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</si>
  <si>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</si>
  <si>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</si>
  <si>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</si>
  <si>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</si>
  <si>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</si>
  <si>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</si>
  <si>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</si>
  <si>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</si>
  <si>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</si>
  <si>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</si>
  <si>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</si>
  <si>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</si>
  <si>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</si>
  <si>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</si>
  <si>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</si>
  <si>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</si>
  <si>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</si>
  <si>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</si>
  <si>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</si>
  <si>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</si>
  <si>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</si>
  <si>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</si>
  <si>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</si>
  <si>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</si>
  <si>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</si>
  <si>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</si>
  <si>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</si>
  <si>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</si>
  <si>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</si>
  <si>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</si>
  <si>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</si>
  <si>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</si>
  <si>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</si>
  <si>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</si>
  <si>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</si>
  <si>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</si>
  <si>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</si>
  <si>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</si>
  <si>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</si>
  <si>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</si>
  <si>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</si>
  <si>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</si>
  <si>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</si>
  <si>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</si>
  <si>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</si>
  <si>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</si>
  <si>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</si>
  <si>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</si>
  <si>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</si>
  <si>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</si>
  <si>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</si>
  <si>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</si>
  <si>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</si>
  <si>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</si>
  <si>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</si>
  <si>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</si>
  <si>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</si>
  <si>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</si>
  <si>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</si>
  <si>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</si>
  <si>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</si>
  <si>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</si>
  <si>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</si>
  <si>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</si>
  <si>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</si>
  <si>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</si>
  <si>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</si>
  <si>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</si>
  <si>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</si>
  <si>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</si>
  <si>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</si>
  <si>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</si>
  <si>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</si>
  <si>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</si>
  <si>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</si>
  <si>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</si>
  <si>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</si>
  <si>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</si>
  <si>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</si>
  <si>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</si>
  <si>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</si>
  <si>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</si>
  <si>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</si>
  <si>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</si>
  <si>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</si>
  <si>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</si>
  <si>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</si>
  <si>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</si>
  <si>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</si>
  <si>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</si>
  <si>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</si>
  <si>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</si>
  <si>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</si>
  <si>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</si>
  <si>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</si>
  <si>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</si>
  <si>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</si>
  <si>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</si>
  <si>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</si>
  <si>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</si>
  <si>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</si>
  <si>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</si>
  <si>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</si>
  <si>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</si>
  <si>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</si>
  <si>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</si>
  <si>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</si>
  <si>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</si>
  <si>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</si>
  <si>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</si>
  <si>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</si>
  <si>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</si>
  <si>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</si>
  <si>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</si>
  <si>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</si>
  <si>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</si>
  <si>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</si>
  <si>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</si>
  <si>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</si>
  <si>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</si>
  <si>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</si>
  <si>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</si>
  <si>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</si>
  <si>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</si>
  <si>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</si>
  <si>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</si>
  <si>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</si>
  <si>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</si>
  <si>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</si>
  <si>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</si>
  <si>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</si>
  <si>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</si>
  <si>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</si>
  <si>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</si>
  <si>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</si>
  <si>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</si>
  <si>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</si>
  <si>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</si>
  <si>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</si>
  <si>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</si>
  <si>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</si>
  <si>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</si>
  <si>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</si>
  <si>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</si>
  <si>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</si>
  <si>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</si>
  <si>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</si>
  <si>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</si>
  <si>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</si>
  <si>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</si>
  <si>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</si>
  <si>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</si>
  <si>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</si>
  <si>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</si>
  <si>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</si>
  <si>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</si>
  <si>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</si>
  <si>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</si>
  <si>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</si>
  <si>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</si>
  <si>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</si>
  <si>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</si>
  <si>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</si>
  <si>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</si>
  <si>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</si>
  <si>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</si>
  <si>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</si>
  <si>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</si>
  <si>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</si>
  <si>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</si>
  <si>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</si>
  <si>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</si>
  <si>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</si>
  <si>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</si>
  <si>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</si>
  <si>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</si>
  <si>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</si>
  <si>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</si>
  <si>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</si>
  <si>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</si>
  <si>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</si>
  <si>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</si>
  <si>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</si>
  <si>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</si>
  <si>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</si>
  <si>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</si>
  <si>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</si>
  <si>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</si>
  <si>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</si>
  <si>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</si>
  <si>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</si>
  <si>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</si>
  <si>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</si>
  <si>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</si>
  <si>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</si>
  <si>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</si>
  <si>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</si>
  <si>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</si>
  <si>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</si>
  <si>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</si>
  <si>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</si>
  <si>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</si>
  <si>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</si>
  <si>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</si>
  <si>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</si>
  <si>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</si>
  <si>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</si>
  <si>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</si>
  <si>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</si>
  <si>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</si>
  <si>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</si>
  <si>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</si>
  <si>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</si>
  <si>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</si>
  <si>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</si>
  <si>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</si>
  <si>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</si>
  <si>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</si>
  <si>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</si>
  <si>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</si>
  <si>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</si>
  <si>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</si>
  <si>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</si>
  <si>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</si>
  <si>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</si>
  <si>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</si>
  <si>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</si>
  <si>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</si>
  <si>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</si>
  <si>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</si>
  <si>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</si>
  <si>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</si>
  <si>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</si>
  <si>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</si>
  <si>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</si>
  <si>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</si>
  <si>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</si>
  <si>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</si>
  <si>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</si>
  <si>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</si>
  <si>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</si>
  <si>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</si>
  <si>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</si>
  <si>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</si>
  <si>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</si>
  <si>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</si>
  <si>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</si>
  <si>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</si>
  <si>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</si>
  <si>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</si>
  <si>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</si>
  <si>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</si>
  <si>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</si>
  <si>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</si>
  <si>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</si>
  <si>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</si>
  <si>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</si>
  <si>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</si>
  <si>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</si>
  <si>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</si>
  <si>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</si>
  <si>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</si>
  <si>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</si>
  <si>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</si>
  <si>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</si>
  <si>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</si>
  <si>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</si>
  <si>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</si>
  <si>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</si>
  <si>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</si>
  <si>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</si>
  <si>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</si>
  <si>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</si>
  <si>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</si>
  <si>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</si>
  <si>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</si>
  <si>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</si>
  <si>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</si>
  <si>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</si>
  <si>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</si>
  <si>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</si>
  <si>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</si>
  <si>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</si>
  <si>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</si>
  <si>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</si>
  <si>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</si>
  <si>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</si>
  <si>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</si>
  <si>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</si>
  <si>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</si>
  <si>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</si>
  <si>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</si>
  <si>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</si>
  <si>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</si>
  <si>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</si>
  <si>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</si>
  <si>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</si>
  <si>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</si>
  <si>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</si>
  <si>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</si>
  <si>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</si>
  <si>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</si>
  <si>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</si>
  <si>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</si>
  <si>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</si>
  <si>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</si>
  <si>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</si>
  <si>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</si>
  <si>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</si>
  <si>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</si>
  <si>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</si>
  <si>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</si>
  <si>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</si>
  <si>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</si>
  <si>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</si>
  <si>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</si>
  <si>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</si>
  <si>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</si>
  <si>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</si>
  <si>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</si>
  <si>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</si>
  <si>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</si>
  <si>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</si>
  <si>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</si>
  <si>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</si>
  <si>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</si>
  <si>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</si>
  <si>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</si>
  <si>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</si>
  <si>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</si>
  <si>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</si>
  <si>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</si>
  <si>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</si>
  <si>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</si>
  <si>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</si>
  <si>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</si>
  <si>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</si>
  <si>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</si>
  <si>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</si>
  <si>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</si>
  <si>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</si>
  <si>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</si>
  <si>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</si>
  <si>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</si>
  <si>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</si>
  <si>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</si>
  <si>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</si>
  <si>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</si>
  <si>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</si>
  <si>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</si>
  <si>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</si>
  <si>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</si>
  <si>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</si>
  <si>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</si>
  <si>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</si>
  <si>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</si>
  <si>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</si>
  <si>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</si>
  <si>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</si>
  <si>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</si>
  <si>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</si>
  <si>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</si>
  <si>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</si>
  <si>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</si>
  <si>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</si>
  <si>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</si>
  <si>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</si>
  <si>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</si>
  <si>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</si>
  <si>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</si>
  <si>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</si>
  <si>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</si>
  <si>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</si>
  <si>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</si>
  <si>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</si>
  <si>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</si>
  <si>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</si>
  <si>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</si>
  <si>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</si>
  <si>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</si>
  <si>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</si>
  <si>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</si>
  <si>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</si>
  <si>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</si>
  <si>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</si>
  <si>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</si>
  <si>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</si>
  <si>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</si>
  <si>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</si>
  <si>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</si>
  <si>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</si>
  <si>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</si>
  <si>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</si>
  <si>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</si>
  <si>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</si>
  <si>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</si>
  <si>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</si>
  <si>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</si>
  <si>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</si>
  <si>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</si>
  <si>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</si>
  <si>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</si>
  <si>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</si>
  <si>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</si>
  <si>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</si>
  <si>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</si>
  <si>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</si>
  <si>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</si>
  <si>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</si>
  <si>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</si>
  <si>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</si>
  <si>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</si>
  <si>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</si>
  <si>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</si>
  <si>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</si>
  <si>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</si>
  <si>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</si>
  <si>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</si>
  <si>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</si>
  <si>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</si>
  <si>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</si>
  <si>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</si>
  <si>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</si>
  <si>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</si>
  <si>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</si>
  <si>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</si>
  <si>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</si>
  <si>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</si>
  <si>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</si>
  <si>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</si>
  <si>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</si>
  <si>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</si>
  <si>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</si>
  <si>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</si>
  <si>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</si>
  <si>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</si>
  <si>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</si>
  <si>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</si>
  <si>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</si>
  <si>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</si>
  <si>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</si>
  <si>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</si>
  <si>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</si>
  <si>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</si>
  <si>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</si>
  <si>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</si>
  <si>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</si>
  <si>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</si>
  <si>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</si>
  <si>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</si>
  <si>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</si>
  <si>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</si>
  <si>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</si>
  <si>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</si>
  <si>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</si>
  <si>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</si>
  <si>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</si>
  <si>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</si>
  <si>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</si>
  <si>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</si>
  <si>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</si>
  <si>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</si>
  <si>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</si>
  <si>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</si>
  <si>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</si>
  <si>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</si>
  <si>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</si>
  <si>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</si>
  <si>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</si>
  <si>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</si>
  <si>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</si>
  <si>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</si>
  <si>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</si>
  <si>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</si>
  <si>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</si>
  <si>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</si>
  <si>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</si>
  <si>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</si>
  <si>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</si>
  <si>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</si>
  <si>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</si>
  <si>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</si>
  <si>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</si>
  <si>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</si>
  <si>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</si>
  <si>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</si>
  <si>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</si>
  <si>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</si>
  <si>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</si>
  <si>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</si>
  <si>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</si>
  <si>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</si>
  <si>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</si>
  <si>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</si>
  <si>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</si>
  <si>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</si>
  <si>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</si>
  <si>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</si>
  <si>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</si>
  <si>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</si>
  <si>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</si>
  <si>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</si>
  <si>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</si>
  <si>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</si>
  <si>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</si>
  <si>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</si>
  <si>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</si>
  <si>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</si>
  <si>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</si>
  <si>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</si>
  <si>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</si>
  <si>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</si>
  <si>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</si>
  <si>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</si>
  <si>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</si>
  <si>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</si>
  <si>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</si>
  <si>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</si>
  <si>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</si>
  <si>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</si>
  <si>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</si>
  <si>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</si>
  <si>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</si>
  <si>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</si>
  <si>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</si>
  <si>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</si>
  <si>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</si>
  <si>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</si>
  <si>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</si>
  <si>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</si>
  <si>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</si>
  <si>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</si>
  <si>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</si>
  <si>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</si>
  <si>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</si>
  <si>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</si>
  <si>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</si>
  <si>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</si>
  <si>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</si>
  <si>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</si>
  <si>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</si>
  <si>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</si>
  <si>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</si>
  <si>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</si>
  <si>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</si>
  <si>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</si>
  <si>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</si>
  <si>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</si>
  <si>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</si>
  <si>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</si>
  <si>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</si>
  <si>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</si>
  <si>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</si>
  <si>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</si>
  <si>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</si>
  <si>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</si>
  <si>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</si>
  <si>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</si>
  <si>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</si>
  <si>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</si>
  <si>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</si>
  <si>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</si>
  <si>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</si>
  <si>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</si>
  <si>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</si>
  <si>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</si>
  <si>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</si>
  <si>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</si>
  <si>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</si>
  <si>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</si>
  <si>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</si>
  <si>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</si>
  <si>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</si>
  <si>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</si>
  <si>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</si>
  <si>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</si>
  <si>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</si>
  <si>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</si>
  <si>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</si>
  <si>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</si>
  <si>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</si>
  <si>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</si>
  <si>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</si>
  <si>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</si>
  <si>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</si>
  <si>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</si>
  <si>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</si>
  <si>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</si>
  <si>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</si>
  <si>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</si>
  <si>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</si>
  <si>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</si>
  <si>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</si>
  <si>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</si>
  <si>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</si>
  <si>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</si>
  <si>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</si>
  <si>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</si>
  <si>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</si>
  <si>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</si>
  <si>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</si>
  <si>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</si>
  <si>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</si>
  <si>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</si>
  <si>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</si>
  <si>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</si>
  <si>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</si>
  <si>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</si>
  <si>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</si>
  <si>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</si>
  <si>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</si>
  <si>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</si>
  <si>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</si>
  <si>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</si>
  <si>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</si>
  <si>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</si>
  <si>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</si>
  <si>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</si>
  <si>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</si>
  <si>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</si>
  <si>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</si>
  <si>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</si>
  <si>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</si>
  <si>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</si>
  <si>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</si>
  <si>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</si>
  <si>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</si>
  <si>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</si>
  <si>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</si>
  <si>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</si>
  <si>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</si>
  <si>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</si>
  <si>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</si>
  <si>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</si>
  <si>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</si>
  <si>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</si>
  <si>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</si>
  <si>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</si>
  <si>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</si>
  <si>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</si>
  <si>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</si>
  <si>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</si>
  <si>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</si>
  <si>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</si>
  <si>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</si>
  <si>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</si>
  <si>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</si>
  <si>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</si>
  <si>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</si>
  <si>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</si>
  <si>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</si>
  <si>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</si>
  <si>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</si>
  <si>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</si>
  <si>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</si>
  <si>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</si>
  <si>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</si>
  <si>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</si>
  <si>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</si>
  <si>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</si>
  <si>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</si>
  <si>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</si>
  <si>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</si>
  <si>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</si>
  <si>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</si>
  <si>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</si>
  <si>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</si>
  <si>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</si>
  <si>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</si>
  <si>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</si>
  <si>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</si>
  <si>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</si>
  <si>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</si>
  <si>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</si>
  <si>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</si>
  <si>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</si>
  <si>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</si>
  <si>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</si>
  <si>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</si>
  <si>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</si>
  <si>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</si>
  <si>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</si>
  <si>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</si>
  <si>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</si>
  <si>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</si>
  <si>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</si>
  <si>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</si>
  <si>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</si>
  <si>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</si>
  <si>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</si>
  <si>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</si>
  <si>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</si>
  <si>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</si>
  <si>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</si>
  <si>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</si>
  <si>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</si>
  <si>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</si>
  <si>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</si>
  <si>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</si>
  <si>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</si>
  <si>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</si>
  <si>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</si>
  <si>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</si>
  <si>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</si>
  <si>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</si>
  <si>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</si>
  <si>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</si>
  <si>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</si>
  <si>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</si>
  <si>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</si>
  <si>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</si>
  <si>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</si>
  <si>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</si>
  <si>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</si>
  <si>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</si>
  <si>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</si>
  <si>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</si>
  <si>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</si>
  <si>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</si>
  <si>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</si>
  <si>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</si>
  <si>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</si>
  <si>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</si>
  <si>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</si>
  <si>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</si>
  <si>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</si>
  <si>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</si>
  <si>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</si>
  <si>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</si>
  <si>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</si>
  <si>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</si>
  <si>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</si>
  <si>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</si>
  <si>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</si>
  <si>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</si>
  <si>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</si>
  <si>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</si>
  <si>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</si>
  <si>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</si>
  <si>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</si>
  <si>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</si>
  <si>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</si>
  <si>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</si>
  <si>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</si>
  <si>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</si>
  <si>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</si>
  <si>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</si>
  <si>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</si>
  <si>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</si>
  <si>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</si>
  <si>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</si>
  <si>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</si>
  <si>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</si>
  <si>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</si>
  <si>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</si>
  <si>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</si>
  <si>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</si>
  <si>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</si>
  <si>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</si>
  <si>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</si>
  <si>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</si>
  <si>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</si>
  <si>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</si>
  <si>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</si>
  <si>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</si>
  <si>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</si>
  <si>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</si>
  <si>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</si>
  <si>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</si>
  <si>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</si>
  <si>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</si>
  <si>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</si>
  <si>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</si>
  <si>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</si>
  <si>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</si>
  <si>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</si>
  <si>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</si>
  <si>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</si>
  <si>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</si>
  <si>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</si>
  <si>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</si>
  <si>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</si>
  <si>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</si>
  <si>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</si>
  <si>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</si>
  <si>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</si>
  <si>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</si>
  <si>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</si>
  <si>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</si>
  <si>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</si>
  <si>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</si>
  <si>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</si>
  <si>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</si>
  <si>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</si>
  <si>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</si>
  <si>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</si>
  <si>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</si>
  <si>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</si>
  <si>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</si>
  <si>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</si>
  <si>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</si>
  <si>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</si>
  <si>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</si>
  <si>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</si>
  <si>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</si>
  <si>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</si>
  <si>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</si>
  <si>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</si>
  <si>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</si>
  <si>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</si>
  <si>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</si>
  <si>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</si>
  <si>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</si>
  <si>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</si>
  <si>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</si>
  <si>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</si>
  <si>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</si>
  <si>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</si>
  <si>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</si>
  <si>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</si>
  <si>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</si>
  <si>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</si>
  <si>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</si>
  <si>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</si>
  <si>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</si>
  <si>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</si>
  <si>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</si>
  <si>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</si>
  <si>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</si>
  <si>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</si>
  <si>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</si>
  <si>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</si>
  <si>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</si>
  <si>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</si>
  <si>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</si>
  <si>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</si>
  <si>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</si>
  <si>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</si>
  <si>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</si>
  <si>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</si>
  <si>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</si>
  <si>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</si>
  <si>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</si>
  <si>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</si>
  <si>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</si>
  <si>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</si>
  <si>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</si>
  <si>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</si>
  <si>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</si>
  <si>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</si>
  <si>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</si>
  <si>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</si>
  <si>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</si>
  <si>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</si>
  <si>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</si>
  <si>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</si>
  <si>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</si>
  <si>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</si>
  <si>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</si>
  <si>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</si>
  <si>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</si>
  <si>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</si>
  <si>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</si>
  <si>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</si>
  <si>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</si>
  <si>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</si>
  <si>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</si>
  <si>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</si>
  <si>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</si>
  <si>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</si>
  <si>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</si>
  <si>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</si>
  <si>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</si>
  <si>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</si>
  <si>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</si>
  <si>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</si>
  <si>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</si>
  <si>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</si>
  <si>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</si>
  <si>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</si>
  <si>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</si>
  <si>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</si>
  <si>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</si>
  <si>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</si>
  <si>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</si>
  <si>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</si>
  <si>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</si>
  <si>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</si>
  <si>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</si>
  <si>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</si>
  <si>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</si>
  <si>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</si>
  <si>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</si>
  <si>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</si>
  <si>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</si>
  <si>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</si>
  <si>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</si>
  <si>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</si>
  <si>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</si>
  <si>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</si>
  <si>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</si>
  <si>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</si>
  <si>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</si>
  <si>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</si>
  <si>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</si>
  <si>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</si>
  <si>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</si>
  <si>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</si>
  <si>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</si>
  <si>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</si>
  <si>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</si>
  <si>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</si>
  <si>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</si>
  <si>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</si>
  <si>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</si>
  <si>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</si>
  <si>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</si>
  <si>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</si>
  <si>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</si>
  <si>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</si>
  <si>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</si>
  <si>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</si>
  <si>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</si>
  <si>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</si>
  <si>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</si>
  <si>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</si>
  <si>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</si>
  <si>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</si>
  <si>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</si>
  <si>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</si>
  <si>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</si>
  <si>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</si>
  <si>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</si>
  <si>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</si>
  <si>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</si>
  <si>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</si>
  <si>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</si>
  <si>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</si>
  <si>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</si>
  <si>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</si>
  <si>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</si>
  <si>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</si>
  <si>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</si>
  <si>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</si>
  <si>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</si>
  <si>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</si>
  <si>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</si>
  <si>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</si>
  <si>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</si>
  <si>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</si>
  <si>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</si>
  <si>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</si>
  <si>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</si>
  <si>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</si>
  <si>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</si>
  <si>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</si>
  <si>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</si>
  <si>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</si>
  <si>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</si>
  <si>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</si>
  <si>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</si>
  <si>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</si>
  <si>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</si>
  <si>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</si>
  <si>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</si>
  <si>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</si>
  <si>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</si>
  <si>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</si>
  <si>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</si>
  <si>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</si>
  <si>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</si>
  <si>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</si>
  <si>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</si>
  <si>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</si>
  <si>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</si>
  <si>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</si>
  <si>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</si>
  <si>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</si>
  <si>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</si>
  <si>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</si>
  <si>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</si>
  <si>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</si>
  <si>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</si>
  <si>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</si>
  <si>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</si>
  <si>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</si>
  <si>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</si>
  <si>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</si>
  <si>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</si>
  <si>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</si>
  <si>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</si>
  <si>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</si>
  <si>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</si>
  <si>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</si>
  <si>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</si>
  <si>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</si>
  <si>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</si>
  <si>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</si>
  <si>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</si>
  <si>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</si>
  <si>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</si>
  <si>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</si>
  <si>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</si>
  <si>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</si>
  <si>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</si>
  <si>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</si>
  <si>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</si>
  <si>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</si>
  <si>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</si>
  <si>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</si>
  <si>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</si>
  <si>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</si>
  <si>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</si>
  <si>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</si>
  <si>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</si>
  <si>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</si>
  <si>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</si>
  <si>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</si>
  <si>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</si>
  <si>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</si>
  <si>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</si>
  <si>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</si>
  <si>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</si>
  <si>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</si>
  <si>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</si>
  <si>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</si>
  <si>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</si>
  <si>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</si>
  <si>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</si>
  <si>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</si>
  <si>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</si>
  <si>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</si>
  <si>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</si>
  <si>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</si>
  <si>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</si>
  <si>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</si>
  <si>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</si>
  <si>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</si>
  <si>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</si>
  <si>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</si>
  <si>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</si>
  <si>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</si>
  <si>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</si>
  <si>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</si>
  <si>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</si>
  <si>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</si>
  <si>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</si>
  <si>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</si>
  <si>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</si>
  <si>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</si>
  <si>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</si>
  <si>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</si>
  <si>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</si>
  <si>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</si>
  <si>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</si>
  <si>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</si>
  <si>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</si>
  <si>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</si>
  <si>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</si>
  <si>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</si>
  <si>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</si>
  <si>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</si>
  <si>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</si>
  <si>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</si>
  <si>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</si>
  <si>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</si>
  <si>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</si>
  <si>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</si>
  <si>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</si>
  <si>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</si>
  <si>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</si>
  <si>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</si>
  <si>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</si>
  <si>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</si>
  <si>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</si>
  <si>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</si>
  <si>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</si>
  <si>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</si>
  <si>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</si>
  <si>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</si>
  <si>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</si>
  <si>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</si>
  <si>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</si>
  <si>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</si>
  <si>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</si>
  <si>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</si>
  <si>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</si>
  <si>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</si>
  <si>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</si>
  <si>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</si>
  <si>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</si>
  <si>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</si>
  <si>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</si>
  <si>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</si>
  <si>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</si>
  <si>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</si>
  <si>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</si>
  <si>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</si>
  <si>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</si>
  <si>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</si>
  <si>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</si>
  <si>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</si>
  <si>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</si>
  <si>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</si>
  <si>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</si>
  <si>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</si>
  <si>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</si>
  <si>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</si>
  <si>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</si>
  <si>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</si>
  <si>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</si>
  <si>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</si>
  <si>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</si>
  <si>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</si>
  <si>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</si>
  <si>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</si>
  <si>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</si>
  <si>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</si>
  <si>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</si>
  <si>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</si>
  <si>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</si>
  <si>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</si>
  <si>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</si>
  <si>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</si>
  <si>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</si>
  <si>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</si>
  <si>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</si>
  <si>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</si>
  <si>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</si>
  <si>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</si>
  <si>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</si>
  <si>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</si>
  <si>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</si>
  <si>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</si>
  <si>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</si>
  <si>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</si>
  <si>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</si>
  <si>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</si>
  <si>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</si>
  <si>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</si>
  <si>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</si>
  <si>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</si>
  <si>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</si>
  <si>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</si>
  <si>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</si>
  <si>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</si>
  <si>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</si>
  <si>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</si>
  <si>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</si>
  <si>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</si>
  <si>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</si>
  <si>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</si>
  <si>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</si>
  <si>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</si>
  <si>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</si>
  <si>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</si>
  <si>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</si>
  <si>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</si>
  <si>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</si>
  <si>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</si>
  <si>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</si>
  <si>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</si>
  <si>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</si>
  <si>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</si>
  <si>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</si>
  <si>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</si>
  <si>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</si>
  <si>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</si>
  <si>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</si>
  <si>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</si>
  <si>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</si>
  <si>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</si>
  <si>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</si>
  <si>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</si>
  <si>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</si>
  <si>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</si>
  <si>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</si>
  <si>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</si>
  <si>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</si>
  <si>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</si>
  <si>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</si>
  <si>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</si>
  <si>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</si>
  <si>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</si>
  <si>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</si>
  <si>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</si>
  <si>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</si>
  <si>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</si>
  <si>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</si>
  <si>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</si>
  <si>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</si>
  <si>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</si>
  <si>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</si>
  <si>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</si>
  <si>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</si>
  <si>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</si>
  <si>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</si>
  <si>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</si>
  <si>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</si>
  <si>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</si>
  <si>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</si>
  <si>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</si>
  <si>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</si>
  <si>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</si>
  <si>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</si>
  <si>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</si>
  <si>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</si>
  <si>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</si>
  <si>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</si>
  <si>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</si>
  <si>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</si>
  <si>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</si>
  <si>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</si>
  <si>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</si>
  <si>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</si>
  <si>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</si>
  <si>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</si>
  <si>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</si>
  <si>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</si>
  <si>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</si>
  <si>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</si>
  <si>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</si>
  <si>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</si>
  <si>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</si>
  <si>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</si>
  <si>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</si>
  <si>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</si>
  <si>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</si>
  <si>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</si>
  <si>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</si>
  <si>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</si>
  <si>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</si>
  <si>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</si>
  <si>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</si>
  <si>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</si>
  <si>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</si>
  <si>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</si>
  <si>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</si>
  <si>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</si>
  <si>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</si>
  <si>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</si>
  <si>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</si>
  <si>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</si>
  <si>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</si>
  <si>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</si>
  <si>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</si>
  <si>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</si>
  <si>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</si>
  <si>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</si>
  <si>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</si>
  <si>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</si>
  <si>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</si>
  <si>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</si>
  <si>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</si>
  <si>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</si>
  <si>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</si>
  <si>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</si>
  <si>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</si>
  <si>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</si>
  <si>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</si>
  <si>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</si>
  <si>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</si>
  <si>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</si>
  <si>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</si>
  <si>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</si>
  <si>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</si>
  <si>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</si>
  <si>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</si>
  <si>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</si>
  <si>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</si>
  <si>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</si>
  <si>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</si>
  <si>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</si>
  <si>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</si>
  <si>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</si>
  <si>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</si>
  <si>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</si>
  <si>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</si>
  <si>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</si>
  <si>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</si>
  <si>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</si>
  <si>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</si>
  <si>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</si>
  <si>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</si>
  <si>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</si>
  <si>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</si>
  <si>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</si>
  <si>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</si>
  <si>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</si>
  <si>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</si>
  <si>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</si>
  <si>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</si>
  <si>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</si>
  <si>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</si>
  <si>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</si>
  <si>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</si>
  <si>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</si>
  <si>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</si>
  <si>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</si>
  <si>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</si>
  <si>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</si>
  <si>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</si>
  <si>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</si>
  <si>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</si>
  <si>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</si>
  <si>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</si>
  <si>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</si>
  <si>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</si>
  <si>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</si>
  <si>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</si>
  <si>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</si>
  <si>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</si>
  <si>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</si>
  <si>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</si>
  <si>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</si>
  <si>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</si>
  <si>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</si>
  <si>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</si>
  <si>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</si>
  <si>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</si>
  <si>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</si>
  <si>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</si>
  <si>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</si>
  <si>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</si>
  <si>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</si>
  <si>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</si>
  <si>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</si>
  <si>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</si>
  <si>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</si>
  <si>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</si>
  <si>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</si>
  <si>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</si>
  <si>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</si>
  <si>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</si>
  <si>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</si>
  <si>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</si>
  <si>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</si>
  <si>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</si>
  <si>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</si>
  <si>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</si>
  <si>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</si>
  <si>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</si>
  <si>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</si>
  <si>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</si>
  <si>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</si>
  <si>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</si>
  <si>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</si>
  <si>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</si>
  <si>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</si>
  <si>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</si>
  <si>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</si>
  <si>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</si>
  <si>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</si>
  <si>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</si>
  <si>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</si>
  <si>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</si>
  <si>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</si>
  <si>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</si>
  <si>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</si>
  <si>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</si>
  <si>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</si>
  <si>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</si>
  <si>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</si>
  <si>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</si>
  <si>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</si>
  <si>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</si>
  <si>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</si>
  <si>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</si>
  <si>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</si>
  <si>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</si>
  <si>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</si>
  <si>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</si>
  <si>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</si>
  <si>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</si>
  <si>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</si>
  <si>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</si>
  <si>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</si>
  <si>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</si>
  <si>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</si>
  <si>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</si>
  <si>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</si>
  <si>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</si>
  <si>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</si>
  <si>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</si>
  <si>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</si>
  <si>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</si>
  <si>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</si>
  <si>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</si>
  <si>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</si>
  <si>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</si>
  <si>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</si>
  <si>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</si>
  <si>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</si>
  <si>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</si>
  <si>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</si>
  <si>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</si>
  <si>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</si>
  <si>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</si>
  <si>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</si>
  <si>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</si>
  <si>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</si>
  <si>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</si>
  <si>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</si>
  <si>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</si>
  <si>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</si>
  <si>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</si>
  <si>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</si>
  <si>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</si>
  <si>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</si>
  <si>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</si>
  <si>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</si>
  <si>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</si>
  <si>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</si>
  <si>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</si>
  <si>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</si>
  <si>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</si>
  <si>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</si>
  <si>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</si>
  <si>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</si>
  <si>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</si>
  <si>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</si>
  <si>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</si>
  <si>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</si>
  <si>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</si>
  <si>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</si>
  <si>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</si>
  <si>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</si>
  <si>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</si>
  <si>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</si>
  <si>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</si>
  <si>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</si>
  <si>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</si>
  <si>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</si>
  <si>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</si>
  <si>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</si>
  <si>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</si>
  <si>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</si>
  <si>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</si>
  <si>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</si>
  <si>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</si>
  <si>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</si>
  <si>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</si>
  <si>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</si>
  <si>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</si>
  <si>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</si>
  <si>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</si>
  <si>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</si>
  <si>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</si>
  <si>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</si>
  <si>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</si>
  <si>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</si>
  <si>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</si>
  <si>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</si>
  <si>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</si>
  <si>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</si>
  <si>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</si>
  <si>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</si>
  <si>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</si>
  <si>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</si>
  <si>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</si>
  <si>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</si>
  <si>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</si>
  <si>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</si>
  <si>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</si>
  <si>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</si>
  <si>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</si>
  <si>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</si>
  <si>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</si>
  <si>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</si>
  <si>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</si>
  <si>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</si>
  <si>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</si>
  <si>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</si>
  <si>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</si>
  <si>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</si>
  <si>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</si>
  <si>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</si>
  <si>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</si>
  <si>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</si>
  <si>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</si>
  <si>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</si>
  <si>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</si>
  <si>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</si>
  <si>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</si>
  <si>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</si>
  <si>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</si>
  <si>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</si>
  <si>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</si>
  <si>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</si>
  <si>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</si>
  <si>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</si>
  <si>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</si>
  <si>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</si>
  <si>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</si>
  <si>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</si>
  <si>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</si>
  <si>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</si>
  <si>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</si>
  <si>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</si>
  <si>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</si>
  <si>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</si>
  <si>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</si>
  <si>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</si>
  <si>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</si>
  <si>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</si>
  <si>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</si>
  <si>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</si>
  <si>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</si>
  <si>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</si>
  <si>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</si>
  <si>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</si>
  <si>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</si>
  <si>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</si>
  <si>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</si>
  <si>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</si>
  <si>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</si>
  <si>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</si>
  <si>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</si>
  <si>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</si>
  <si>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</si>
  <si>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</si>
  <si>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</si>
  <si>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</si>
  <si>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</si>
  <si>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</si>
  <si>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</si>
  <si>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</si>
  <si>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</si>
  <si>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</si>
  <si>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</si>
  <si>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</si>
  <si>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</si>
  <si>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</si>
  <si>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</si>
  <si>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</si>
  <si>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</si>
  <si>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</si>
  <si>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</si>
  <si>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</si>
  <si>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</si>
  <si>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</si>
  <si>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</si>
  <si>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</si>
  <si>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</si>
  <si>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</si>
  <si>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</si>
  <si>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</si>
  <si>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</si>
  <si>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</si>
  <si>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</si>
  <si>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</si>
  <si>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</si>
  <si>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</si>
  <si>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</si>
  <si>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</si>
  <si>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</si>
  <si>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</si>
  <si>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</si>
  <si>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</si>
  <si>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</si>
  <si>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</si>
  <si>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</si>
  <si>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</si>
  <si>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</si>
  <si>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</si>
  <si>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</si>
  <si>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</si>
  <si>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</si>
  <si>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</si>
  <si>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</si>
  <si>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</si>
  <si>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</si>
  <si>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</si>
  <si>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</si>
  <si>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</si>
  <si>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</si>
  <si>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</si>
  <si>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</si>
  <si>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</si>
  <si>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</si>
  <si>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</si>
  <si>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</si>
  <si>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</si>
  <si>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</si>
  <si>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</si>
  <si>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</si>
  <si>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</si>
  <si>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</si>
  <si>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</si>
  <si>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</si>
  <si>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</si>
  <si>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</si>
  <si>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</si>
  <si>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</si>
  <si>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</si>
  <si>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</si>
  <si>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</si>
  <si>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</si>
  <si>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</si>
  <si>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</si>
  <si>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</si>
  <si>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</si>
  <si>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</si>
  <si>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</si>
  <si>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</si>
  <si>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</si>
  <si>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</si>
  <si>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</si>
  <si>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</si>
  <si>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</si>
  <si>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</si>
  <si>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</si>
  <si>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</si>
  <si>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</si>
  <si>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</si>
  <si>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</si>
  <si>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</si>
  <si>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</si>
  <si>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</si>
  <si>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</si>
  <si>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</si>
  <si>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</si>
  <si>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</si>
  <si>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</si>
  <si>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</si>
  <si>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</si>
  <si>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</si>
  <si>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</si>
  <si>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</si>
  <si>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</si>
  <si>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</si>
  <si>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</si>
  <si>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</si>
  <si>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</si>
  <si>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</si>
  <si>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</si>
  <si>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</si>
  <si>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</si>
  <si>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</si>
  <si>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</si>
  <si>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</si>
  <si>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</si>
  <si>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</si>
  <si>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</si>
  <si>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</si>
  <si>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</si>
  <si>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</si>
  <si>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</si>
  <si>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</si>
  <si>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</si>
  <si>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</si>
  <si>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</si>
  <si>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</si>
  <si>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</si>
  <si>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</si>
  <si>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</si>
  <si>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</si>
  <si>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</si>
  <si>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</si>
  <si>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</si>
  <si>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</si>
  <si>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</si>
  <si>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</si>
  <si>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</si>
  <si>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</si>
  <si>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</si>
  <si>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</si>
  <si>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</si>
  <si>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</si>
  <si>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</si>
  <si>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</si>
  <si>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</si>
  <si>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</si>
  <si>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</si>
  <si>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</si>
  <si>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</si>
  <si>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</si>
  <si>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</si>
  <si>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</si>
  <si>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</si>
  <si>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</si>
  <si>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</si>
  <si>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</si>
  <si>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</si>
  <si>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</si>
  <si>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</si>
  <si>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</si>
  <si>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</si>
  <si>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</si>
  <si>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</si>
  <si>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</si>
  <si>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</si>
  <si>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</si>
  <si>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</si>
  <si>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</si>
  <si>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</si>
  <si>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</si>
  <si>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</si>
  <si>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</si>
  <si>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</si>
  <si>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</si>
  <si>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</si>
  <si>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</si>
  <si>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</si>
  <si>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</si>
  <si>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</si>
  <si>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</si>
  <si>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</si>
  <si>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</si>
  <si>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</si>
  <si>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</si>
  <si>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</si>
  <si>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</si>
  <si>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</si>
  <si>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</si>
  <si>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</si>
  <si>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</si>
  <si>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</si>
  <si>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</si>
  <si>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</si>
  <si>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</si>
  <si>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</si>
  <si>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</si>
  <si>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</si>
  <si>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</si>
  <si>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</si>
  <si>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</si>
  <si>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</si>
  <si>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</si>
  <si>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</si>
  <si>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</si>
  <si>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</si>
  <si>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</si>
  <si>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</si>
  <si>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</si>
  <si>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</si>
  <si>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</si>
  <si>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</si>
  <si>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</si>
  <si>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</si>
  <si>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</si>
  <si>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</si>
  <si>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</si>
  <si>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</si>
  <si>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</si>
  <si>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</si>
  <si>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</si>
  <si>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</si>
  <si>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</si>
  <si>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</si>
  <si>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</si>
  <si>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</si>
  <si>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</si>
  <si>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</si>
  <si>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</si>
  <si>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</si>
  <si>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</si>
  <si>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</si>
  <si>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</si>
  <si>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</si>
  <si>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</si>
  <si>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</si>
  <si>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</si>
  <si>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</si>
  <si>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</si>
  <si>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</si>
  <si>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</si>
  <si>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</si>
  <si>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</si>
  <si>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</si>
  <si>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</si>
  <si>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</si>
  <si>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</si>
  <si>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</si>
  <si>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</si>
  <si>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</si>
  <si>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</si>
  <si>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</si>
  <si>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</si>
  <si>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</si>
  <si>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</si>
  <si>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</si>
  <si>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</si>
  <si>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</si>
  <si>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</si>
  <si>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</si>
  <si>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</si>
  <si>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</si>
  <si>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</si>
  <si>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</si>
  <si>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</si>
  <si>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</si>
  <si>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</si>
  <si>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</si>
  <si>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</si>
  <si>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</si>
  <si>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</si>
  <si>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</si>
  <si>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</si>
  <si>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</si>
  <si>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</si>
  <si>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</si>
  <si>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</si>
  <si>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</si>
  <si>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</si>
  <si>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</si>
  <si>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</si>
  <si>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</si>
  <si>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</si>
  <si>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</si>
  <si>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</si>
  <si>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</si>
  <si>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</si>
  <si>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</si>
  <si>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</si>
  <si>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</si>
  <si>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</si>
  <si>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</si>
  <si>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</si>
  <si>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</si>
  <si>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</si>
  <si>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</si>
  <si>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</si>
  <si>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</si>
  <si>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</si>
  <si>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</si>
  <si>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</si>
  <si>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</si>
  <si>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</si>
  <si>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</si>
  <si>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</si>
  <si>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</si>
  <si>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</si>
  <si>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</si>
  <si>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</si>
  <si>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</si>
  <si>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</si>
  <si>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</si>
  <si>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</si>
  <si>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</si>
  <si>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</si>
  <si>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</si>
  <si>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</si>
  <si>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</si>
  <si>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</si>
  <si>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</si>
  <si>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</si>
  <si>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</si>
  <si>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</si>
  <si>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</si>
  <si>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</si>
  <si>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</si>
  <si>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</si>
  <si>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</si>
  <si>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</si>
  <si>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</si>
  <si>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</si>
  <si>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</si>
  <si>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</si>
  <si>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</si>
  <si>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</si>
  <si>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</si>
  <si>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</si>
  <si>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</si>
  <si>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</si>
  <si>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</si>
  <si>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</si>
  <si>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</si>
  <si>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</si>
  <si>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</si>
  <si>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</si>
  <si>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</si>
  <si>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</si>
  <si>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</si>
  <si>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</si>
  <si>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</si>
  <si>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</si>
  <si>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</si>
  <si>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</si>
  <si>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</si>
  <si>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</si>
  <si>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</si>
  <si>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</si>
  <si>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</si>
  <si>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</si>
  <si>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</si>
  <si>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</si>
  <si>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</si>
  <si>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</si>
  <si>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</si>
  <si>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</si>
  <si>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</si>
  <si>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</si>
  <si>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</si>
  <si>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</si>
  <si>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</si>
  <si>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</si>
  <si>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</si>
  <si>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</si>
  <si>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</si>
  <si>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</si>
  <si>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</si>
  <si>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</si>
  <si>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</si>
  <si>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</si>
  <si>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</si>
  <si>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</si>
  <si>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</si>
  <si>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</si>
  <si>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</si>
  <si>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</si>
  <si>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</si>
  <si>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</si>
  <si>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</si>
  <si>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</si>
  <si>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</si>
  <si>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</si>
  <si>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</si>
  <si>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</si>
  <si>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</si>
  <si>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</si>
  <si>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</si>
  <si>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</si>
  <si>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</si>
  <si>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</si>
  <si>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</si>
  <si>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</si>
  <si>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</si>
  <si>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</si>
  <si>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</si>
  <si>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</si>
  <si>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</si>
  <si>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</si>
  <si>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</si>
  <si>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</si>
  <si>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</si>
  <si>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</si>
  <si>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</si>
  <si>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</si>
  <si>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</si>
  <si>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</si>
  <si>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</si>
  <si>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</si>
  <si>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</si>
  <si>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</si>
  <si>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</si>
  <si>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</si>
  <si>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</si>
  <si>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</si>
  <si>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</si>
  <si>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</si>
  <si>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</si>
  <si>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</si>
  <si>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</si>
  <si>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</si>
  <si>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</si>
  <si>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</si>
  <si>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</si>
  <si>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</si>
  <si>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</si>
  <si>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</si>
  <si>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</si>
  <si>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</si>
  <si>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</si>
  <si>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</si>
  <si>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</si>
  <si>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</si>
  <si>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</si>
  <si>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</si>
  <si>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</si>
  <si>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</si>
  <si>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</si>
  <si>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</si>
  <si>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</si>
  <si>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</si>
  <si>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</si>
  <si>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</si>
  <si>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</si>
  <si>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</si>
  <si>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</si>
  <si>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</si>
  <si>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</si>
  <si>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</si>
  <si>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</si>
  <si>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</si>
  <si>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</si>
  <si>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</si>
  <si>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</si>
  <si>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</si>
  <si>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</si>
  <si>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</si>
  <si>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</si>
  <si>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</si>
  <si>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</si>
  <si>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</si>
  <si>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</si>
  <si>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</si>
  <si>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</si>
  <si>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</si>
  <si>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</si>
  <si>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</si>
  <si>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</si>
  <si>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</si>
  <si>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</si>
  <si>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</si>
  <si>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</si>
  <si>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</si>
  <si>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</si>
  <si>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</si>
  <si>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</si>
  <si>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</si>
  <si>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</si>
  <si>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</si>
  <si>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</si>
  <si>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</si>
  <si>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</si>
  <si>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</si>
  <si>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</si>
  <si>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</si>
  <si>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</si>
  <si>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</si>
  <si>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</si>
  <si>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</si>
  <si>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</si>
  <si>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</si>
  <si>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</si>
  <si>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</si>
  <si>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</si>
  <si>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</si>
  <si>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</si>
  <si>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</si>
  <si>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</si>
  <si>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</si>
  <si>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</si>
  <si>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</si>
  <si>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</si>
  <si>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</si>
  <si>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</si>
  <si>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</si>
  <si>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</si>
  <si>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</si>
  <si>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</si>
  <si>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</si>
  <si>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</si>
  <si>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</si>
  <si>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</si>
  <si>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</si>
  <si>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</si>
  <si>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</si>
  <si>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</si>
  <si>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</si>
  <si>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</si>
  <si>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</si>
  <si>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</si>
  <si>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</si>
  <si>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</si>
  <si>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</si>
  <si>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</si>
  <si>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</si>
  <si>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</si>
  <si>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</si>
  <si>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</si>
  <si>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</si>
  <si>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</si>
  <si>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</si>
  <si>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</si>
  <si>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</si>
  <si>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</si>
  <si>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</si>
  <si>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</si>
  <si>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</si>
  <si>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</si>
  <si>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</si>
  <si>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</si>
  <si>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</si>
  <si>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</si>
  <si>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</si>
  <si>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</si>
  <si>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</si>
  <si>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</si>
  <si>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</si>
  <si>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</si>
  <si>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</si>
  <si>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</si>
  <si>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</si>
  <si>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</si>
  <si>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</si>
  <si>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</si>
  <si>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</si>
  <si>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</si>
  <si>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</si>
  <si>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</si>
  <si>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</si>
  <si>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</si>
  <si>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</si>
  <si>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</si>
  <si>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</si>
  <si>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</si>
  <si>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</si>
  <si>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</si>
  <si>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</si>
  <si>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</si>
  <si>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</si>
  <si>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</si>
  <si>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</si>
  <si>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</si>
  <si>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</si>
  <si>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</si>
  <si>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</si>
  <si>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</si>
  <si>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</si>
  <si>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</si>
  <si>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</si>
  <si>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</si>
  <si>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</si>
  <si>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</si>
  <si>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</si>
  <si>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</si>
  <si>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</si>
  <si>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</si>
  <si>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</si>
  <si>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</si>
  <si>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</si>
  <si>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</si>
  <si>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</si>
  <si>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</si>
  <si>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</si>
  <si>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</si>
  <si>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</si>
  <si>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</si>
  <si>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</si>
  <si>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</si>
  <si>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</si>
  <si>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</si>
  <si>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</si>
  <si>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</si>
  <si>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</si>
  <si>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</si>
  <si>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</si>
  <si>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</si>
  <si>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</si>
  <si>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</si>
  <si>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</si>
  <si>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</si>
  <si>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</si>
  <si>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</si>
  <si>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</si>
  <si>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</si>
  <si>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</si>
  <si>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</si>
  <si>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</si>
  <si>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</si>
  <si>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</si>
  <si>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</si>
  <si>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</si>
  <si>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</si>
  <si>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</si>
  <si>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</si>
  <si>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</si>
  <si>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</si>
  <si>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</si>
  <si>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</si>
  <si>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</si>
  <si>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</si>
  <si>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</si>
  <si>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</si>
  <si>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</si>
  <si>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</si>
  <si>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</si>
  <si>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</si>
  <si>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</si>
  <si>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</si>
  <si>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</si>
  <si>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</si>
  <si>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</si>
  <si>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</si>
  <si>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</si>
  <si>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</si>
  <si>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</si>
  <si>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</si>
  <si>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</si>
  <si>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</si>
  <si>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</si>
  <si>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</si>
  <si>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</si>
  <si>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</si>
  <si>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</si>
  <si>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</si>
  <si>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</si>
  <si>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</si>
  <si>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</si>
  <si>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</si>
  <si>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</si>
  <si>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</si>
  <si>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</si>
  <si>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</si>
  <si>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</si>
  <si>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</si>
  <si>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</si>
  <si>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</si>
  <si>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</si>
  <si>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</si>
  <si>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</si>
  <si>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</si>
  <si>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</si>
  <si>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</si>
  <si>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</si>
  <si>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</si>
  <si>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</si>
  <si>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</si>
  <si>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</si>
  <si>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</si>
  <si>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</si>
  <si>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</si>
  <si>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</si>
  <si>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</si>
  <si>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</si>
  <si>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</si>
  <si>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</si>
  <si>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</si>
  <si>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</si>
  <si>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</si>
  <si>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</si>
  <si>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</si>
  <si>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</si>
  <si>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</si>
  <si>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</si>
  <si>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</si>
  <si>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</si>
  <si>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</si>
  <si>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</si>
  <si>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</si>
  <si>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</si>
  <si>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</si>
  <si>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</si>
  <si>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</si>
  <si>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</si>
  <si>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</si>
  <si>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</si>
  <si>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</si>
  <si>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</si>
  <si>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</si>
  <si>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</si>
  <si>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</si>
  <si>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</si>
  <si>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</si>
  <si>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</si>
  <si>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</si>
  <si>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</si>
  <si>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</si>
  <si>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</si>
  <si>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</si>
  <si>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</si>
  <si>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</si>
  <si>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</si>
  <si>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</si>
  <si>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</si>
  <si>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</si>
  <si>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</si>
  <si>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</si>
  <si>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</si>
  <si>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</si>
  <si>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</si>
  <si>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</si>
  <si>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</si>
  <si>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</si>
  <si>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</si>
  <si>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</si>
  <si>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</si>
  <si>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</si>
  <si>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</si>
  <si>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</si>
  <si>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</si>
  <si>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</si>
  <si>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</si>
  <si>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</si>
  <si>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</si>
  <si>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</si>
  <si>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</si>
  <si>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</si>
  <si>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</si>
  <si>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</si>
  <si>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</si>
  <si>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</si>
  <si>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</si>
  <si>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</si>
  <si>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</si>
  <si>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</si>
  <si>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</si>
  <si>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</si>
  <si>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</si>
  <si>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</si>
  <si>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</si>
  <si>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</si>
  <si>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</si>
  <si>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</si>
  <si>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</si>
  <si>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</si>
  <si>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</si>
  <si>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</si>
  <si>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</si>
  <si>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</si>
  <si>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</si>
  <si>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</si>
  <si>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</si>
  <si>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</si>
  <si>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</si>
  <si>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</si>
  <si>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</si>
  <si>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</si>
  <si>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</si>
  <si>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</si>
  <si>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</si>
  <si>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</si>
  <si>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</si>
  <si>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</si>
  <si>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</si>
  <si>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</si>
  <si>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</si>
  <si>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</si>
  <si>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</si>
  <si>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</si>
  <si>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</si>
  <si>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</si>
  <si>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</si>
  <si>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</si>
  <si>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</si>
  <si>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</si>
  <si>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</si>
  <si>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</si>
  <si>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</si>
  <si>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</si>
  <si>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</si>
  <si>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</si>
  <si>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</si>
  <si>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</si>
  <si>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</si>
  <si>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</si>
  <si>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</si>
  <si>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</si>
  <si>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</si>
  <si>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</si>
  <si>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</si>
  <si>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</si>
  <si>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</si>
  <si>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</si>
  <si>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</si>
  <si>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</si>
  <si>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</si>
  <si>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</si>
  <si>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</si>
  <si>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</si>
  <si>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</si>
  <si>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</si>
  <si>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</si>
  <si>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</si>
  <si>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</si>
  <si>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</si>
  <si>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</si>
  <si>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</si>
  <si>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</si>
  <si>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</si>
  <si>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</si>
  <si>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</si>
  <si>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</si>
  <si>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</si>
  <si>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</si>
  <si>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</si>
  <si>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</si>
  <si>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</si>
  <si>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</si>
  <si>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</si>
  <si>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</si>
  <si>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</si>
  <si>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</si>
  <si>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</si>
  <si>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</si>
  <si>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</si>
  <si>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</si>
  <si>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</si>
  <si>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</si>
  <si>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</si>
  <si>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</si>
  <si>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</si>
  <si>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</si>
  <si>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</si>
  <si>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</si>
  <si>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</si>
  <si>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</si>
  <si>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</si>
  <si>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</si>
  <si>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</si>
  <si>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</si>
  <si>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</si>
  <si>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</si>
  <si>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</si>
  <si>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</si>
  <si>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</si>
  <si>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</si>
  <si>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</si>
  <si>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</si>
  <si>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</si>
  <si>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</si>
  <si>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</si>
  <si>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</si>
  <si>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</si>
  <si>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</si>
  <si>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</si>
  <si>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</si>
  <si>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</si>
  <si>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</si>
  <si>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</si>
  <si>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</si>
  <si>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</si>
  <si>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</si>
  <si>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</si>
  <si>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</si>
  <si>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</si>
  <si>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</si>
  <si>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</si>
  <si>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</si>
  <si>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</si>
  <si>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</si>
  <si>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</si>
  <si>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</si>
  <si>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</si>
  <si>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</si>
  <si>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</si>
  <si>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</si>
  <si>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</si>
  <si>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</si>
  <si>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</si>
  <si>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</si>
  <si>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</si>
  <si>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</si>
  <si>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</si>
  <si>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</si>
  <si>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</si>
  <si>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</si>
  <si>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</si>
  <si>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</si>
  <si>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</si>
  <si>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</si>
  <si>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</si>
  <si>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</si>
  <si>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</si>
  <si>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</si>
  <si>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</si>
  <si>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</si>
  <si>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</si>
  <si>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</si>
  <si>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</si>
  <si>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</si>
  <si>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</si>
  <si>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</si>
  <si>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</si>
  <si>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</si>
  <si>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</si>
  <si>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</si>
  <si>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</si>
  <si>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</si>
  <si>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</si>
  <si>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</si>
  <si>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</si>
  <si>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</si>
  <si>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</si>
  <si>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</si>
  <si>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</si>
  <si>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</si>
  <si>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</si>
  <si>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</si>
  <si>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</si>
  <si>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</si>
  <si>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</si>
  <si>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</si>
  <si>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</si>
  <si>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</si>
  <si>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</si>
  <si>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</si>
  <si>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</si>
  <si>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</si>
  <si>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</si>
  <si>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</si>
  <si>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</si>
  <si>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</si>
  <si>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</si>
  <si>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</si>
  <si>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</si>
  <si>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</si>
  <si>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</si>
  <si>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</si>
  <si>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</si>
  <si>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</si>
  <si>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</si>
  <si>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</si>
  <si>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</si>
  <si>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</si>
  <si>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</si>
  <si>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</si>
  <si>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</si>
  <si>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</si>
  <si>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</si>
  <si>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</si>
  <si>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</si>
  <si>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</si>
  <si>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</si>
  <si>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</si>
  <si>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</si>
  <si>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</si>
  <si>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</si>
  <si>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</si>
  <si>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</si>
  <si>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</si>
  <si>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</si>
  <si>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</si>
  <si>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</si>
  <si>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</si>
  <si>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</si>
  <si>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</si>
  <si>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</si>
  <si>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</si>
  <si>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</si>
  <si>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</si>
  <si>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</si>
  <si>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</si>
  <si>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</si>
  <si>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</si>
  <si>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</si>
  <si>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</si>
  <si>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</si>
  <si>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</si>
  <si>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</si>
  <si>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</si>
  <si>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</si>
  <si>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</si>
  <si>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</si>
  <si>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</si>
  <si>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</si>
  <si>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</si>
  <si>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</si>
  <si>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</si>
  <si>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</si>
  <si>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</si>
  <si>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</si>
  <si>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</si>
  <si>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</si>
  <si>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</si>
  <si>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</si>
  <si>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</si>
  <si>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</si>
  <si>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</si>
  <si>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</si>
  <si>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</si>
  <si>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</si>
  <si>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</si>
  <si>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</si>
  <si>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</si>
  <si>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</si>
  <si>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</si>
  <si>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</si>
  <si>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</si>
  <si>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</si>
  <si>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</si>
  <si>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</si>
  <si>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</si>
  <si>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</si>
  <si>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</si>
  <si>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</si>
  <si>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</si>
  <si>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</si>
  <si>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</si>
  <si>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</si>
  <si>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</si>
  <si>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</si>
  <si>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</si>
  <si>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</si>
  <si>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</si>
  <si>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</si>
  <si>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</si>
  <si>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</si>
  <si>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</si>
  <si>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</si>
  <si>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</si>
  <si>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</si>
  <si>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</si>
  <si>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</si>
  <si>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</si>
  <si>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</si>
  <si>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</si>
  <si>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</si>
  <si>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</si>
  <si>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</si>
  <si>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</si>
  <si>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</si>
  <si>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</si>
  <si>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</si>
  <si>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</si>
  <si>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</si>
  <si>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</si>
  <si>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</si>
  <si>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</si>
  <si>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</si>
  <si>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</si>
  <si>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</si>
  <si>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</si>
  <si>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</si>
  <si>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</si>
  <si>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</si>
  <si>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</si>
  <si>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</si>
  <si>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</si>
  <si>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</si>
  <si>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</si>
  <si>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</si>
  <si>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</si>
  <si>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</si>
  <si>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</si>
  <si>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</si>
  <si>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</si>
  <si>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</si>
  <si>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</si>
  <si>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</si>
  <si>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</si>
  <si>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</si>
  <si>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</si>
  <si>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</si>
  <si>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</si>
  <si>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</si>
  <si>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</si>
  <si>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</si>
  <si>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</si>
  <si>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</si>
  <si>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</si>
  <si>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</si>
  <si>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</si>
  <si>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</si>
  <si>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</si>
  <si>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</si>
  <si>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</si>
  <si>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</si>
  <si>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</si>
  <si>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</si>
  <si>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</si>
  <si>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</si>
  <si>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</si>
  <si>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</si>
  <si>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</si>
  <si>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</si>
  <si>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</si>
  <si>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</si>
  <si>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</si>
  <si>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</si>
  <si>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</si>
  <si>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</si>
  <si>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</si>
  <si>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</si>
  <si>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</si>
  <si>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</si>
  <si>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</si>
  <si>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</si>
  <si>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</si>
  <si>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</si>
  <si>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</si>
  <si>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</si>
  <si>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</si>
  <si>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</si>
  <si>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</si>
  <si>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</si>
  <si>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</si>
  <si>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</si>
  <si>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</si>
  <si>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</si>
  <si>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</si>
  <si>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</si>
  <si>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</si>
  <si>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</si>
  <si>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</si>
  <si>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</si>
  <si>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</si>
  <si>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</si>
  <si>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</si>
  <si>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</si>
  <si>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</si>
  <si>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</si>
  <si>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</si>
  <si>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</si>
  <si>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</si>
  <si>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</si>
  <si>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</si>
  <si>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</si>
  <si>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</si>
  <si>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</si>
  <si>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</si>
  <si>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</si>
  <si>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</si>
  <si>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</si>
  <si>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</si>
  <si>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</si>
  <si>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</si>
  <si>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</si>
  <si>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</si>
  <si>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</si>
  <si>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</si>
  <si>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</si>
  <si>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</si>
  <si>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</si>
  <si>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</si>
  <si>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</si>
  <si>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</si>
  <si>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</si>
  <si>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</si>
  <si>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</si>
  <si>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</si>
  <si>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</si>
  <si>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</si>
  <si>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</si>
  <si>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</si>
  <si>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</si>
  <si>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</si>
  <si>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</si>
  <si>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</si>
  <si>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</si>
  <si>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</si>
  <si>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</si>
  <si>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</si>
  <si>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</si>
  <si>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</si>
  <si>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</si>
  <si>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</si>
  <si>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</si>
  <si>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</si>
  <si>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</si>
  <si>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</si>
  <si>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</si>
  <si>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</si>
  <si>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</si>
  <si>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</si>
  <si>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</si>
  <si>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</si>
  <si>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</si>
  <si>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</si>
  <si>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</si>
  <si>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</si>
  <si>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</si>
  <si>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</si>
  <si>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</si>
  <si>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</si>
  <si>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</si>
  <si>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</si>
  <si>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</si>
  <si>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</si>
  <si>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</si>
  <si>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</si>
  <si>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</si>
  <si>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</si>
  <si>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</si>
  <si>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</si>
  <si>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</si>
  <si>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</si>
  <si>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</si>
  <si>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</si>
  <si>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</si>
  <si>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</si>
  <si>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</si>
  <si>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</si>
  <si>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</si>
  <si>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</si>
  <si>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</si>
  <si>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</si>
  <si>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</si>
  <si>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</si>
  <si>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</si>
  <si>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</si>
  <si>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</si>
  <si>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</si>
  <si>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</si>
  <si>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</si>
  <si>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</si>
  <si>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</si>
  <si>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</si>
  <si>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</si>
  <si>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</si>
  <si>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</si>
  <si>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</si>
  <si>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</si>
  <si>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</si>
  <si>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</si>
  <si>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</si>
  <si>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</si>
  <si>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</si>
  <si>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</si>
  <si>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</si>
  <si>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</si>
  <si>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</si>
  <si>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</si>
  <si>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</si>
  <si>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</si>
  <si>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</si>
  <si>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</si>
  <si>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</si>
  <si>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</si>
  <si>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</si>
  <si>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</si>
  <si>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</si>
  <si>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</si>
  <si>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</si>
  <si>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</si>
  <si>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</si>
  <si>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</si>
  <si>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</si>
  <si>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</si>
  <si>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</si>
  <si>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</si>
  <si>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</si>
  <si>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</si>
  <si>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</si>
  <si>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</si>
  <si>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</si>
  <si>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</si>
  <si>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</si>
  <si>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</si>
  <si>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</si>
  <si>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</si>
  <si>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</si>
  <si>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</si>
  <si>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</si>
  <si>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</si>
  <si>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</si>
  <si>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</si>
  <si>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</si>
  <si>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</si>
  <si>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</si>
  <si>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</si>
  <si>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</si>
  <si>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</si>
  <si>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</si>
  <si>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</si>
  <si>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</si>
  <si>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</si>
  <si>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</si>
  <si>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</si>
  <si>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</si>
  <si>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</si>
  <si>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</si>
  <si>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</si>
  <si>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</si>
  <si>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</si>
  <si>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</si>
  <si>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</si>
  <si>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</si>
  <si>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</si>
  <si>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</si>
  <si>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</si>
  <si>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</si>
  <si>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</si>
  <si>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</si>
  <si>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</si>
  <si>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</si>
  <si>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</si>
  <si>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</si>
  <si>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</si>
  <si>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</si>
  <si>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</si>
  <si>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</si>
  <si>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</si>
  <si>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</si>
  <si>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</si>
  <si>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</si>
  <si>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</si>
  <si>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</si>
  <si>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</si>
  <si>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</si>
  <si>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</si>
  <si>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</si>
  <si>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</si>
  <si>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</si>
  <si>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</si>
  <si>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</si>
  <si>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</si>
  <si>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</si>
  <si>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</si>
  <si>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</si>
  <si>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</si>
  <si>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</si>
  <si>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</si>
  <si>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</si>
  <si>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</si>
  <si>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</si>
  <si>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</si>
  <si>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</si>
  <si>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</si>
  <si>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</si>
  <si>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</si>
  <si>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</si>
  <si>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</si>
  <si>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</si>
  <si>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</si>
  <si>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</si>
  <si>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</si>
  <si>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</si>
  <si>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</si>
  <si>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</si>
  <si>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</si>
  <si>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</si>
  <si>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</si>
  <si>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</si>
  <si>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</si>
  <si>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</si>
  <si>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</si>
  <si>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</si>
  <si>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</si>
  <si>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</si>
  <si>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</si>
  <si>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</si>
  <si>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</si>
  <si>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</si>
  <si>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</si>
  <si>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</si>
  <si>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</si>
  <si>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</si>
  <si>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</si>
  <si>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</si>
  <si>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</si>
  <si>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</si>
  <si>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</si>
  <si>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</si>
  <si>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</si>
  <si>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</si>
  <si>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</si>
  <si>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</si>
  <si>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</si>
  <si>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</si>
  <si>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</si>
  <si>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</si>
  <si>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</si>
  <si>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</si>
  <si>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</si>
  <si>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</si>
  <si>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</si>
  <si>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</si>
  <si>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</si>
  <si>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</si>
  <si>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</si>
  <si>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</si>
  <si>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</si>
  <si>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</si>
  <si>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</si>
  <si>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</si>
  <si>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</si>
  <si>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</si>
  <si>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</si>
  <si>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</si>
  <si>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</si>
  <si>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</si>
  <si>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</si>
  <si>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</si>
  <si>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</si>
  <si>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</si>
  <si>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</si>
  <si>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</si>
  <si>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</si>
  <si>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</si>
  <si>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</si>
  <si>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</si>
  <si>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</si>
  <si>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</si>
  <si>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</si>
  <si>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</si>
  <si>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</si>
  <si>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</si>
  <si>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</si>
  <si>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</si>
  <si>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</si>
  <si>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</si>
  <si>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</si>
  <si>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</si>
  <si>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</si>
  <si>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</si>
  <si>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</si>
  <si>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</si>
  <si>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</si>
  <si>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</si>
  <si>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</si>
  <si>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</si>
  <si>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</si>
  <si>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</si>
  <si>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</si>
  <si>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</si>
  <si>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</si>
  <si>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</si>
  <si>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</si>
  <si>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</si>
  <si>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</si>
  <si>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</si>
  <si>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</si>
  <si>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</si>
  <si>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</si>
  <si>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</si>
  <si>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</si>
  <si>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</si>
  <si>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</si>
  <si>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</si>
  <si>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</si>
  <si>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</si>
  <si>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</si>
  <si>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</si>
  <si>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</si>
  <si>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</si>
  <si>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</si>
  <si>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</si>
  <si>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</si>
  <si>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</si>
  <si>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</si>
  <si>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</si>
  <si>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</si>
  <si>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</si>
  <si>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</si>
  <si>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</si>
  <si>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</si>
  <si>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</si>
  <si>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</si>
  <si>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</si>
  <si>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</si>
  <si>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</si>
  <si>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</si>
  <si>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</si>
  <si>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</si>
  <si>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</si>
  <si>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</si>
  <si>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</si>
  <si>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</si>
  <si>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</si>
  <si>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</si>
  <si>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</si>
  <si>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</si>
  <si>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</si>
  <si>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</si>
  <si>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</si>
  <si>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</si>
  <si>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</si>
  <si>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</si>
  <si>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</si>
  <si>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</si>
  <si>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</si>
  <si>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</si>
  <si>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</si>
  <si>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</si>
  <si>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</si>
  <si>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</si>
  <si>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</si>
  <si>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</si>
  <si>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</si>
  <si>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</si>
  <si>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</si>
  <si>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</si>
  <si>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</si>
  <si>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</si>
  <si>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</si>
  <si>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</si>
  <si>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</si>
  <si>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</si>
  <si>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</si>
  <si>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</si>
  <si>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</si>
  <si>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</si>
  <si>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</si>
  <si>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</si>
  <si>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</si>
  <si>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</si>
  <si>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</si>
  <si>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</si>
  <si>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</si>
  <si>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</si>
  <si>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</si>
  <si>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</si>
  <si>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</si>
  <si>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</si>
  <si>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</si>
  <si>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</si>
  <si>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</si>
  <si>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</si>
  <si>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</si>
  <si>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</si>
  <si>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</si>
  <si>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</si>
  <si>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</si>
  <si>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</si>
  <si>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</si>
  <si>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</si>
  <si>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</si>
  <si>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</si>
  <si>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</si>
  <si>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</si>
  <si>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</si>
  <si>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</si>
  <si>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</si>
  <si>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</si>
  <si>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</si>
  <si>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</si>
  <si>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</si>
  <si>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</si>
  <si>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</si>
  <si>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</si>
  <si>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</si>
  <si>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</si>
  <si>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</si>
  <si>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</si>
  <si>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</si>
  <si>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</si>
  <si>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</si>
  <si>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</si>
  <si>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</si>
  <si>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</si>
  <si>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</si>
  <si>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</si>
  <si>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</si>
  <si>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</si>
  <si>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</si>
  <si>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</si>
  <si>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</si>
  <si>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</si>
  <si>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</si>
  <si>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</si>
  <si>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</si>
  <si>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</si>
  <si>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</si>
  <si>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</si>
  <si>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</si>
  <si>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</si>
  <si>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</si>
  <si>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</si>
  <si>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</si>
  <si>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</si>
  <si>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</si>
  <si>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</si>
  <si>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</si>
  <si>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</si>
  <si>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</si>
  <si>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</si>
  <si>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</si>
  <si>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</si>
  <si>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</si>
  <si>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</si>
  <si>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</si>
  <si>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</si>
  <si>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</si>
  <si>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</si>
  <si>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</si>
  <si>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</si>
  <si>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</si>
  <si>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</si>
  <si>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</si>
  <si>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</si>
  <si>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</si>
  <si>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</si>
  <si>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</si>
  <si>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</si>
  <si>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</si>
  <si>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</si>
  <si>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</si>
  <si>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</si>
  <si>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</si>
  <si>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</si>
  <si>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</si>
  <si>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</si>
  <si>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</si>
  <si>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</si>
  <si>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</si>
  <si>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</si>
  <si>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</si>
  <si>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</si>
  <si>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</si>
  <si>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</si>
  <si>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</si>
  <si>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</si>
  <si>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</si>
  <si>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</si>
  <si>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</si>
  <si>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</si>
  <si>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</si>
  <si>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</si>
  <si>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</si>
  <si>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</si>
  <si>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</si>
  <si>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</si>
  <si>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</si>
  <si>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</si>
  <si>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</si>
  <si>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</si>
  <si>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</si>
  <si>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</si>
  <si>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</si>
  <si>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</si>
  <si>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</si>
  <si>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</si>
  <si>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</si>
  <si>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</si>
  <si>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</si>
  <si>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</si>
  <si>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</si>
  <si>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</si>
  <si>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</si>
  <si>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</si>
  <si>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</si>
  <si>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</si>
  <si>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</si>
  <si>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</si>
  <si>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</si>
  <si>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</si>
  <si>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</si>
  <si>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</si>
  <si>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</si>
  <si>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</si>
  <si>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</si>
  <si>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</si>
  <si>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</si>
  <si>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</si>
  <si>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</si>
  <si>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</si>
  <si>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</si>
  <si>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</si>
  <si>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</si>
  <si>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</si>
  <si>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</si>
  <si>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</si>
  <si>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</si>
  <si>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</si>
  <si>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</si>
  <si>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</si>
  <si>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</si>
  <si>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</si>
  <si>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</si>
  <si>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</si>
  <si>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</si>
  <si>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</si>
  <si>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</si>
  <si>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</si>
  <si>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</si>
  <si>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</si>
  <si>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</si>
  <si>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</si>
  <si>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</si>
  <si>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</si>
  <si>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</si>
  <si>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</si>
  <si>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</si>
  <si>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</si>
  <si>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</si>
  <si>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</si>
  <si>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</si>
  <si>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</si>
  <si>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</si>
  <si>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</si>
  <si>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</si>
  <si>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</si>
  <si>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</si>
  <si>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</si>
  <si>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</si>
  <si>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</si>
  <si>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</si>
  <si>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</si>
  <si>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</si>
  <si>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</si>
  <si>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</si>
  <si>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</si>
  <si>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</si>
  <si>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</si>
  <si>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</si>
  <si>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</si>
  <si>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</si>
  <si>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</si>
  <si>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</si>
  <si>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</si>
  <si>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</si>
  <si>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</si>
  <si>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</si>
  <si>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</si>
  <si>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</si>
  <si>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</si>
  <si>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</si>
  <si>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</si>
  <si>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</si>
  <si>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</si>
  <si>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</si>
  <si>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</si>
  <si>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</si>
  <si>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</si>
  <si>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</si>
  <si>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</si>
  <si>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</si>
  <si>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</si>
  <si>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</si>
  <si>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</si>
  <si>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</si>
  <si>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</si>
  <si>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</si>
  <si>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</si>
  <si>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</si>
  <si>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</si>
  <si>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</si>
  <si>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</si>
  <si>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</si>
  <si>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</si>
  <si>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</si>
  <si>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</si>
  <si>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</si>
  <si>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</si>
  <si>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</si>
  <si>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</si>
  <si>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</si>
  <si>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</si>
  <si>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</si>
  <si>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</si>
  <si>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</si>
  <si>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</si>
  <si>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</si>
  <si>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</si>
  <si>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</si>
  <si>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</si>
  <si>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</si>
  <si>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</si>
  <si>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</si>
  <si>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</si>
  <si>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</si>
  <si>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</si>
  <si>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</si>
  <si>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</si>
  <si>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</si>
  <si>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</si>
  <si>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</si>
  <si>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</si>
  <si>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</si>
  <si>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</si>
  <si>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</si>
  <si>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</si>
  <si>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</si>
  <si>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</si>
  <si>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</si>
  <si>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</si>
  <si>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</si>
  <si>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</si>
  <si>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</si>
  <si>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</si>
  <si>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</si>
  <si>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</si>
  <si>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</si>
  <si>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</si>
  <si>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</si>
  <si>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</si>
  <si>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</si>
  <si>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</si>
  <si>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</si>
  <si>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</si>
  <si>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</si>
  <si>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</si>
  <si>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</si>
  <si>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</si>
  <si>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</si>
  <si>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</si>
  <si>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</si>
  <si>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</si>
  <si>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</si>
  <si>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</si>
  <si>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</si>
  <si>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</si>
  <si>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</si>
  <si>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</si>
  <si>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</si>
  <si>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</si>
  <si>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</si>
  <si>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</si>
  <si>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</si>
  <si>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</si>
  <si>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</si>
  <si>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</si>
  <si>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</si>
  <si>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</si>
  <si>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</si>
  <si>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</si>
  <si>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</si>
  <si>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</si>
  <si>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</si>
  <si>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</si>
  <si>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</si>
  <si>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</si>
  <si>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</si>
  <si>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</si>
  <si>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</si>
  <si>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</si>
  <si>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</si>
  <si>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</si>
  <si>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</si>
  <si>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</si>
  <si>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</si>
  <si>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</si>
  <si>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</si>
  <si>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</si>
  <si>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</si>
  <si>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</si>
  <si>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</si>
  <si>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</si>
  <si>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</si>
  <si>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</si>
  <si>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</si>
  <si>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</si>
  <si>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</si>
  <si>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</si>
  <si>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</si>
  <si>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</si>
  <si>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</si>
  <si>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</si>
  <si>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</si>
  <si>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</si>
  <si>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</si>
  <si>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</si>
  <si>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</si>
  <si>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</si>
  <si>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</si>
  <si>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</si>
  <si>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</si>
  <si>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</si>
  <si>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</si>
  <si>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</si>
  <si>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</si>
  <si>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</si>
  <si>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</si>
  <si>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</si>
  <si>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</si>
  <si>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</si>
  <si>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</si>
  <si>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</si>
  <si>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</si>
  <si>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</si>
  <si>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</si>
  <si>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</si>
  <si>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</si>
  <si>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</si>
  <si>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</si>
  <si>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</si>
  <si>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</si>
  <si>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</si>
  <si>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</si>
  <si>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</si>
  <si>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</si>
  <si>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</si>
  <si>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</si>
  <si>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</si>
  <si>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</si>
  <si>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</si>
  <si>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</si>
  <si>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</si>
  <si>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</si>
  <si>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</si>
  <si>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</si>
  <si>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</si>
  <si>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</si>
  <si>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</si>
  <si>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</si>
  <si>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</si>
  <si>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</si>
  <si>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</si>
  <si>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</si>
  <si>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</si>
  <si>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</si>
  <si>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</si>
  <si>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</si>
  <si>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</si>
  <si>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</si>
  <si>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</si>
  <si>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</si>
  <si>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</si>
  <si>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</si>
  <si>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</si>
  <si>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</si>
  <si>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</si>
  <si>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</si>
  <si>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</si>
  <si>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</si>
  <si>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</si>
  <si>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</si>
  <si>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</si>
  <si>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</si>
  <si>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</si>
  <si>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</si>
  <si>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</si>
  <si>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</si>
  <si>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</si>
  <si>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</si>
  <si>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</si>
  <si>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</si>
  <si>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</si>
  <si>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</si>
  <si>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</si>
  <si>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</si>
  <si>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</si>
  <si>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</si>
  <si>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</si>
  <si>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</si>
  <si>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</si>
  <si>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</si>
  <si>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</si>
  <si>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</si>
  <si>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</si>
  <si>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</si>
  <si>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</si>
  <si>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</si>
  <si>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</si>
  <si>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</si>
  <si>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</si>
  <si>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</si>
  <si>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</si>
  <si>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</si>
  <si>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</si>
  <si>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</si>
  <si>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</si>
  <si>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</si>
  <si>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</si>
  <si>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</si>
  <si>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</si>
  <si>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</si>
  <si>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</si>
  <si>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</si>
  <si>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</si>
  <si>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</si>
  <si>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</si>
  <si>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</si>
  <si>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</si>
  <si>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</si>
  <si>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</si>
  <si>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</si>
  <si>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</si>
  <si>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</si>
  <si>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</si>
  <si>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</si>
  <si>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</si>
  <si>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</si>
  <si>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</si>
  <si>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</si>
  <si>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</si>
  <si>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</si>
  <si>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</si>
  <si>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</si>
  <si>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</si>
  <si>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</si>
  <si>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</si>
  <si>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</si>
  <si>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</si>
  <si>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</si>
  <si>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</si>
  <si>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</si>
  <si>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</si>
  <si>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</si>
  <si>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</si>
  <si>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</si>
  <si>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</si>
  <si>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</si>
  <si>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</si>
  <si>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</si>
  <si>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</si>
  <si>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</si>
  <si>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</si>
  <si>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</si>
  <si>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</si>
  <si>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</si>
  <si>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</si>
  <si>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</si>
  <si>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</si>
  <si>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</si>
  <si>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</si>
  <si>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</si>
  <si>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</si>
  <si>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</si>
  <si>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</si>
  <si>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</si>
  <si>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</si>
  <si>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</si>
  <si>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</si>
  <si>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</si>
  <si>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</si>
  <si>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</si>
  <si>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</si>
  <si>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</si>
  <si>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</si>
  <si>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</si>
  <si>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</si>
  <si>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</si>
  <si>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</si>
  <si>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</si>
  <si>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</si>
  <si>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</si>
  <si>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</si>
  <si>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</si>
  <si>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</si>
  <si>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</si>
  <si>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</si>
  <si>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</si>
  <si>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</si>
  <si>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</si>
  <si>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</si>
  <si>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</si>
  <si>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</si>
  <si>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</si>
  <si>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</si>
  <si>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</si>
  <si>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</si>
  <si>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</si>
  <si>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</si>
  <si>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</si>
  <si>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</si>
  <si>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</si>
  <si>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</si>
  <si>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</si>
  <si>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</si>
  <si>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</si>
  <si>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</si>
  <si>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</si>
  <si>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</si>
  <si>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</si>
  <si>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</si>
  <si>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</si>
  <si>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</si>
  <si>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</si>
  <si>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</si>
  <si>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</si>
  <si>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</si>
  <si>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</si>
  <si>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</si>
  <si>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</si>
  <si>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</si>
  <si>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</si>
  <si>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</si>
  <si>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</si>
  <si>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</si>
  <si>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</si>
  <si>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</si>
  <si>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</si>
  <si>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</si>
  <si>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</si>
  <si>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</si>
  <si>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</si>
  <si>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</si>
  <si>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</si>
  <si>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</si>
  <si>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</si>
  <si>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</si>
  <si>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</si>
  <si>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</si>
  <si>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</si>
  <si>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</si>
  <si>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</si>
  <si>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</si>
  <si>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</si>
  <si>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</si>
  <si>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</si>
  <si>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</si>
  <si>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</si>
  <si>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</si>
  <si>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</si>
  <si>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</si>
  <si>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</si>
  <si>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</si>
  <si>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</si>
  <si>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</si>
  <si>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</si>
  <si>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</si>
  <si>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</si>
  <si>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</si>
  <si>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</si>
  <si>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</si>
  <si>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</si>
  <si>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</si>
  <si>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</si>
  <si>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</si>
  <si>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</si>
  <si>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</si>
  <si>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</si>
  <si>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</si>
  <si>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</si>
  <si>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</si>
  <si>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</si>
  <si>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</si>
  <si>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</si>
  <si>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</si>
  <si>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</si>
  <si>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</si>
  <si>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</si>
  <si>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</si>
  <si>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</si>
  <si>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</si>
  <si>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</si>
  <si>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</si>
  <si>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</si>
  <si>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</si>
  <si>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</si>
  <si>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</si>
  <si>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</si>
  <si>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</si>
  <si>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</si>
  <si>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</si>
  <si>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</si>
  <si>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</si>
  <si>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</si>
  <si>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</si>
  <si>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</si>
  <si>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</si>
  <si>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</si>
  <si>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</si>
  <si>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</si>
  <si>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</si>
  <si>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</si>
  <si>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</si>
  <si>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</si>
  <si>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</si>
  <si>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</si>
  <si>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</si>
  <si>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</si>
  <si>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</si>
  <si>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</si>
  <si>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</si>
  <si>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</si>
  <si>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</si>
  <si>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</si>
  <si>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</si>
  <si>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</si>
  <si>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</si>
  <si>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</si>
  <si>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</si>
  <si>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</si>
  <si>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</si>
  <si>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</si>
  <si>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</si>
  <si>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</si>
  <si>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</si>
  <si>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</si>
  <si>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</si>
  <si>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</si>
  <si>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</si>
  <si>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</si>
  <si>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</si>
  <si>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</si>
  <si>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</si>
  <si>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</si>
  <si>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</si>
  <si>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</si>
  <si>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</si>
  <si>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</si>
  <si>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</si>
  <si>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</si>
  <si>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</si>
  <si>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</si>
  <si>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</si>
  <si>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</si>
  <si>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</si>
  <si>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</si>
  <si>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</si>
  <si>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</si>
  <si>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</si>
  <si>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</si>
  <si>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</si>
  <si>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</si>
  <si>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</si>
  <si>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</si>
  <si>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</si>
  <si>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</si>
  <si>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</si>
  <si>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</si>
  <si>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</si>
  <si>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</si>
  <si>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</si>
  <si>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</si>
  <si>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</si>
  <si>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</si>
  <si>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</si>
  <si>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</si>
  <si>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</si>
  <si>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</si>
  <si>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</si>
  <si>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</si>
  <si>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</si>
  <si>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</si>
  <si>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</si>
  <si>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</si>
  <si>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</si>
  <si>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</si>
  <si>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</si>
  <si>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</si>
  <si>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</si>
  <si>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</si>
  <si>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</si>
  <si>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</si>
  <si>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</si>
  <si>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</si>
  <si>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</si>
  <si>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</si>
  <si>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</si>
  <si>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</si>
  <si>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</si>
  <si>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</si>
  <si>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</si>
  <si>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</si>
  <si>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</si>
  <si>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</si>
  <si>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</si>
  <si>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</si>
  <si>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</si>
  <si>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</si>
  <si>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</si>
  <si>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</si>
  <si>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</si>
  <si>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</si>
  <si>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</si>
  <si>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</si>
  <si>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</si>
  <si>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</si>
  <si>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</si>
  <si>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</si>
  <si>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</si>
  <si>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</si>
  <si>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</si>
  <si>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</si>
  <si>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</si>
  <si>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</si>
  <si>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</si>
  <si>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</si>
  <si>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</si>
  <si>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</si>
  <si>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</si>
  <si>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</si>
  <si>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</si>
  <si>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</si>
  <si>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</si>
  <si>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</si>
  <si>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</si>
  <si>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</si>
  <si>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</si>
  <si>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</si>
  <si>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</si>
  <si>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</si>
  <si>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</si>
  <si>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</si>
  <si>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</si>
  <si>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</si>
  <si>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</si>
  <si>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</si>
  <si>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</si>
  <si>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</si>
  <si>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</si>
  <si>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</si>
  <si>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</si>
  <si>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</si>
  <si>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</si>
  <si>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</si>
  <si>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</si>
  <si>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</si>
  <si>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</si>
  <si>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</si>
  <si>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</si>
  <si>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</si>
  <si>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</si>
  <si>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</si>
  <si>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</si>
  <si>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</si>
  <si>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</si>
  <si>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</si>
  <si>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</si>
  <si>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</si>
  <si>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</si>
  <si>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</si>
  <si>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</si>
  <si>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</si>
  <si>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</si>
  <si>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</si>
  <si>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</si>
  <si>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</si>
  <si>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</si>
  <si>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</si>
  <si>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</si>
  <si>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</si>
  <si>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</si>
  <si>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</si>
  <si>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</si>
  <si>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</si>
  <si>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</si>
  <si>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</si>
  <si>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</si>
  <si>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</si>
  <si>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</si>
  <si>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</si>
  <si>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</si>
  <si>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</si>
  <si>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</si>
  <si>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</si>
  <si>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</si>
  <si>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</si>
  <si>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</si>
  <si>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</si>
  <si>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</si>
  <si>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</si>
  <si>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</si>
  <si>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</si>
  <si>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</si>
  <si>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</si>
  <si>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</si>
  <si>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</si>
  <si>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</si>
  <si>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</si>
  <si>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</si>
  <si>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</si>
  <si>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</si>
  <si>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</si>
  <si>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</si>
  <si>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</si>
  <si>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</si>
  <si>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</si>
  <si>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</si>
  <si>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</si>
  <si>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</si>
  <si>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</si>
  <si>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</si>
  <si>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</si>
  <si>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</si>
  <si>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</si>
  <si>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</si>
  <si>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</si>
  <si>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</si>
  <si>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</si>
  <si>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</si>
  <si>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</si>
  <si>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</si>
  <si>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</si>
  <si>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</si>
  <si>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</si>
  <si>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</si>
  <si>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</si>
  <si>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</si>
  <si>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</si>
  <si>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</si>
  <si>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</si>
  <si>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</si>
  <si>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</si>
  <si>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</si>
  <si>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</si>
  <si>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</si>
  <si>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</si>
  <si>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</si>
  <si>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</si>
  <si>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</si>
  <si>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</si>
  <si>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</si>
  <si>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</si>
  <si>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</si>
  <si>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</si>
  <si>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</si>
  <si>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</si>
  <si>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</si>
  <si>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</si>
  <si>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</si>
  <si>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</si>
  <si>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</si>
  <si>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</si>
  <si>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</si>
  <si>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</si>
  <si>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</si>
  <si>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</si>
  <si>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</si>
  <si>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</si>
  <si>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</si>
  <si>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</si>
  <si>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</si>
  <si>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</si>
  <si>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</si>
  <si>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</si>
  <si>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</si>
  <si>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</si>
  <si>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</si>
  <si>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</si>
  <si>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</si>
  <si>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</si>
  <si>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</si>
  <si>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</si>
  <si>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</si>
  <si>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</si>
  <si>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</si>
  <si>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</si>
  <si>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</si>
  <si>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</si>
  <si>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</si>
  <si>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</si>
  <si>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</si>
  <si>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</si>
  <si>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</si>
  <si>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</si>
  <si>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</si>
  <si>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</si>
  <si>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</si>
  <si>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</si>
  <si>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</si>
  <si>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</si>
  <si>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</si>
  <si>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</si>
  <si>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</si>
  <si>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</si>
  <si>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</si>
  <si>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</si>
  <si>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</si>
  <si>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</si>
  <si>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</si>
  <si>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</si>
  <si>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</si>
  <si>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</si>
  <si>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</si>
  <si>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</si>
  <si>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</si>
  <si>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</si>
  <si>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</si>
  <si>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</si>
  <si>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</si>
  <si>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</si>
  <si>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</si>
  <si>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</si>
  <si>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</si>
  <si>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</si>
  <si>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</si>
  <si>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</si>
  <si>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</si>
  <si>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</si>
  <si>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</si>
  <si>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</si>
  <si>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</si>
  <si>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</si>
  <si>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</si>
  <si>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</si>
  <si>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</si>
  <si>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</si>
  <si>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</si>
  <si>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</si>
  <si>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</si>
  <si>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</si>
  <si>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</si>
  <si>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</si>
  <si>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</si>
  <si>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</si>
  <si>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</si>
  <si>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</si>
  <si>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</si>
  <si>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</si>
  <si>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</si>
  <si>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</si>
  <si>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</si>
  <si>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</si>
  <si>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</si>
  <si>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</si>
  <si>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</si>
  <si>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</si>
  <si>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</si>
  <si>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</si>
  <si>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</si>
  <si>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</si>
  <si>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</si>
  <si>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</si>
  <si>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</si>
  <si>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</si>
  <si>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</si>
  <si>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</si>
  <si>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</si>
  <si>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</si>
  <si>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</si>
  <si>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</si>
  <si>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</si>
  <si>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</si>
  <si>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</si>
  <si>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</si>
  <si>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</si>
  <si>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</si>
  <si>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</si>
  <si>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</si>
  <si>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</si>
  <si>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</si>
  <si>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</si>
  <si>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</si>
  <si>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</si>
  <si>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</si>
  <si>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</si>
  <si>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</si>
  <si>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</si>
  <si>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</si>
  <si>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</si>
  <si>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</si>
  <si>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</si>
  <si>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</si>
  <si>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</si>
  <si>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</si>
  <si>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</si>
  <si>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</si>
  <si>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</si>
  <si>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</si>
  <si>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</si>
  <si>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</si>
  <si>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</si>
  <si>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</si>
  <si>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</si>
  <si>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</si>
  <si>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</si>
  <si>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</si>
  <si>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</si>
  <si>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</si>
  <si>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</si>
  <si>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</si>
  <si>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</si>
  <si>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</si>
  <si>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</si>
  <si>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</si>
  <si>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</si>
  <si>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</si>
  <si>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</si>
  <si>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</si>
  <si>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</si>
  <si>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</si>
  <si>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</si>
  <si>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</si>
  <si>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</si>
  <si>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</si>
  <si>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</si>
  <si>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</si>
  <si>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</si>
  <si>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</si>
  <si>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</si>
  <si>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</si>
  <si>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</si>
  <si>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</si>
  <si>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</si>
  <si>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</si>
  <si>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</si>
  <si>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</si>
  <si>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</si>
  <si>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</si>
  <si>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</si>
  <si>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</si>
  <si>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</si>
  <si>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</si>
  <si>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</si>
  <si>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</si>
  <si>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</si>
  <si>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</si>
  <si>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</si>
  <si>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</si>
  <si>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</si>
  <si>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</si>
  <si>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</si>
  <si>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</si>
  <si>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</si>
  <si>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</si>
  <si>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</si>
  <si>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</si>
  <si>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</si>
  <si>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</si>
  <si>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</si>
  <si>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</si>
  <si>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</si>
  <si>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</si>
  <si>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</si>
  <si>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</si>
  <si>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</si>
  <si>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</si>
  <si>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</si>
  <si>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</si>
  <si>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</si>
  <si>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</si>
  <si>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</si>
  <si>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</si>
  <si>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</si>
  <si>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</si>
  <si>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</si>
  <si>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</si>
  <si>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</si>
  <si>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</si>
  <si>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</si>
  <si>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</si>
  <si>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</si>
  <si>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</si>
  <si>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</si>
  <si>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</si>
  <si>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</si>
  <si>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</si>
  <si>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</si>
  <si>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</si>
  <si>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</si>
  <si>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</si>
  <si>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</si>
  <si>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</si>
  <si>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</si>
  <si>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</si>
  <si>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</si>
  <si>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</si>
  <si>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</si>
  <si>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</si>
  <si>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</si>
  <si>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</si>
  <si>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</si>
  <si>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</si>
  <si>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</si>
  <si>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</si>
  <si>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</si>
  <si>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</si>
  <si>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</si>
  <si>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</si>
  <si>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</si>
  <si>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</si>
  <si>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</si>
  <si>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</si>
  <si>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</si>
  <si>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</si>
  <si>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</si>
  <si>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</si>
  <si>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</si>
  <si>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</si>
  <si>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</si>
  <si>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</si>
  <si>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</si>
  <si>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</si>
  <si>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</si>
  <si>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</si>
  <si>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</si>
  <si>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</si>
  <si>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</si>
  <si>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</si>
  <si>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</si>
  <si>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</si>
  <si>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</si>
  <si>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</si>
  <si>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</si>
  <si>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</si>
  <si>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</si>
  <si>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</si>
  <si>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</si>
  <si>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</si>
  <si>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</si>
  <si>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</si>
  <si>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</si>
  <si>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</si>
  <si>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</si>
  <si>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</si>
  <si>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</si>
  <si>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</si>
  <si>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</si>
  <si>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</si>
  <si>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</si>
  <si>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</si>
  <si>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</si>
  <si>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</si>
  <si>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</si>
  <si>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</si>
  <si>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</si>
  <si>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</si>
  <si>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</si>
  <si>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</si>
  <si>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</si>
  <si>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</si>
  <si>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</si>
  <si>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</si>
  <si>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</si>
  <si>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</si>
  <si>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</si>
  <si>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</si>
  <si>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</si>
  <si>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</si>
  <si>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</si>
  <si>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</si>
  <si>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</si>
  <si>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</si>
  <si>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</si>
  <si>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</si>
  <si>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</si>
  <si>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</si>
  <si>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</si>
  <si>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</si>
  <si>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</si>
  <si>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</si>
  <si>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</si>
  <si>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</si>
  <si>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</si>
  <si>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</si>
  <si>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</si>
  <si>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</si>
  <si>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</si>
  <si>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</si>
  <si>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</si>
  <si>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</si>
  <si>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</si>
  <si>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</si>
  <si>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</si>
  <si>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</si>
  <si>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</si>
  <si>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</si>
  <si>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</si>
  <si>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</si>
  <si>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</si>
  <si>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</si>
  <si>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</si>
  <si>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</si>
  <si>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</si>
  <si>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</si>
  <si>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</si>
  <si>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</si>
  <si>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</si>
  <si>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</si>
  <si>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</si>
  <si>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</si>
  <si>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</si>
  <si>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</si>
  <si>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</si>
  <si>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</si>
  <si>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</si>
  <si>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</si>
  <si>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</si>
  <si>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</si>
  <si>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</si>
  <si>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</si>
  <si>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</si>
  <si>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</si>
  <si>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</si>
  <si>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</si>
  <si>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</si>
  <si>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</si>
  <si>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</si>
  <si>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</si>
  <si>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</si>
  <si>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</si>
  <si>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</si>
  <si>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</si>
  <si>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</si>
  <si>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</si>
  <si>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</si>
  <si>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</si>
  <si>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</si>
  <si>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</si>
  <si>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</si>
  <si>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</si>
  <si>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</si>
  <si>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</si>
  <si>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</si>
  <si>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</si>
  <si>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</si>
  <si>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</si>
  <si>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</si>
  <si>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</si>
  <si>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</si>
  <si>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</si>
  <si>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</si>
  <si>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</si>
  <si>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</si>
  <si>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</si>
  <si>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</si>
  <si>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</si>
  <si>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</si>
  <si>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</si>
  <si>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</si>
  <si>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</si>
  <si>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</si>
  <si>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</si>
  <si>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</si>
  <si>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</si>
  <si>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</si>
  <si>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</si>
  <si>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</si>
  <si>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</si>
  <si>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</si>
  <si>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</si>
  <si>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</si>
  <si>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</si>
  <si>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</si>
  <si>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</si>
  <si>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</si>
  <si>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</si>
  <si>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</si>
  <si>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</si>
  <si>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</si>
  <si>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</si>
  <si>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</si>
  <si>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</si>
  <si>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</si>
  <si>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</si>
  <si>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</si>
  <si>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</si>
  <si>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</si>
  <si>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</si>
  <si>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</si>
  <si>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</si>
  <si>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</si>
  <si>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</si>
  <si>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</si>
  <si>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</si>
  <si>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</si>
  <si>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</si>
  <si>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</si>
  <si>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</si>
  <si>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</si>
  <si>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</si>
  <si>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</si>
  <si>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</si>
  <si>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</si>
  <si>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</si>
  <si>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</si>
  <si>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</si>
  <si>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</si>
  <si>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</si>
  <si>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</si>
  <si>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</si>
  <si>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</si>
  <si>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</si>
  <si>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</si>
  <si>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</si>
  <si>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</si>
  <si>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</si>
  <si>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</si>
  <si>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</si>
  <si>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</si>
  <si>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</si>
  <si>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</si>
  <si>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</si>
  <si>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</si>
  <si>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</si>
  <si>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</si>
  <si>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</si>
  <si>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</si>
  <si>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</si>
  <si>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</si>
  <si>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</si>
  <si>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</si>
  <si>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</si>
  <si>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</si>
  <si>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</si>
  <si>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</si>
  <si>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</si>
  <si>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</si>
  <si>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</si>
  <si>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</si>
  <si>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</si>
  <si>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</si>
  <si>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</si>
  <si>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</si>
  <si>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</si>
  <si>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</si>
  <si>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</si>
  <si>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</si>
  <si>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</si>
  <si>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</si>
  <si>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</si>
  <si>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</si>
  <si>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</si>
  <si>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</si>
  <si>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</si>
  <si>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</si>
  <si>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</si>
  <si>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</si>
  <si>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</si>
  <si>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</si>
  <si>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</si>
  <si>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</si>
  <si>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</si>
  <si>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</si>
  <si>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</si>
  <si>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</si>
  <si>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</si>
  <si>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</si>
  <si>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</si>
  <si>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</si>
  <si>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</si>
  <si>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</si>
  <si>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</si>
  <si>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</si>
  <si>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</si>
  <si>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</si>
  <si>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</si>
  <si>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</si>
  <si>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</si>
  <si>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</si>
  <si>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</si>
  <si>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</si>
  <si>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</si>
  <si>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</si>
  <si>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</si>
  <si>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</si>
  <si>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</si>
  <si>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</si>
  <si>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</si>
  <si>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</si>
  <si>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</si>
  <si>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</si>
  <si>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</si>
  <si>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</si>
  <si>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</si>
  <si>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</si>
  <si>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</si>
  <si>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</si>
  <si>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</si>
  <si>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</si>
  <si>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</si>
  <si>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</si>
  <si>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</si>
  <si>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</si>
  <si>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</si>
  <si>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</si>
  <si>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</si>
  <si>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</si>
  <si>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</si>
  <si>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</si>
  <si>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</si>
  <si>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</si>
  <si>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</si>
  <si>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</si>
  <si>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</si>
  <si>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</si>
  <si>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</si>
  <si>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</si>
  <si>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</si>
  <si>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</si>
  <si>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</si>
  <si>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</si>
  <si>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</si>
  <si>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</si>
  <si>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</si>
  <si>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</si>
  <si>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</si>
  <si>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</si>
  <si>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</si>
  <si>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</si>
  <si>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</si>
  <si>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</si>
  <si>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</si>
  <si>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</si>
  <si>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</si>
  <si>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</si>
  <si>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</si>
  <si>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</si>
  <si>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</si>
  <si>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</si>
  <si>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</si>
  <si>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</si>
  <si>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</si>
  <si>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</si>
  <si>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</si>
  <si>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</si>
  <si>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</si>
  <si>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</si>
  <si>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</si>
  <si>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</si>
  <si>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</si>
  <si>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</si>
  <si>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</si>
  <si>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</si>
  <si>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</si>
  <si>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</si>
  <si>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</si>
  <si>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</si>
  <si>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</si>
  <si>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</si>
  <si>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</si>
  <si>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</si>
  <si>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</si>
  <si>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</si>
  <si>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</si>
  <si>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</si>
  <si>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</si>
  <si>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</si>
  <si>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</si>
  <si>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</si>
  <si>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</si>
  <si>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</si>
  <si>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</si>
  <si>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</si>
  <si>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</si>
  <si>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</si>
  <si>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</si>
  <si>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</si>
  <si>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</si>
  <si>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</si>
  <si>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</si>
  <si>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</si>
  <si>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</si>
  <si>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</si>
  <si>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</si>
  <si>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</si>
  <si>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</si>
  <si>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</si>
  <si>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</si>
  <si>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</si>
  <si>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</si>
  <si>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</si>
  <si>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</si>
  <si>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</si>
  <si>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</si>
  <si>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</si>
  <si>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</si>
  <si>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</si>
  <si>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</si>
  <si>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</si>
  <si>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</si>
  <si>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</si>
  <si>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</si>
  <si>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</si>
  <si>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</si>
  <si>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</si>
  <si>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</si>
  <si>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</si>
  <si>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</si>
  <si>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</si>
  <si>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</si>
  <si>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</si>
  <si>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</si>
  <si>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</si>
  <si>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</si>
  <si>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</si>
  <si>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</si>
  <si>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</si>
  <si>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</si>
  <si>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</si>
  <si>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</si>
  <si>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</si>
  <si>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</si>
  <si>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</si>
  <si>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</si>
  <si>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</si>
  <si>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</si>
  <si>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</si>
  <si>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</si>
  <si>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</si>
  <si>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</si>
  <si>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</si>
  <si>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</si>
  <si>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</si>
  <si>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</si>
  <si>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</si>
  <si>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</si>
  <si>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</si>
  <si>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</si>
  <si>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</si>
  <si>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</si>
  <si>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</si>
  <si>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</si>
  <si>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</si>
  <si>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</si>
  <si>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</si>
  <si>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</si>
  <si>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</si>
  <si>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</si>
  <si>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</si>
  <si>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</si>
  <si>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</si>
  <si>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</si>
  <si>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</si>
  <si>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</si>
  <si>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</si>
  <si>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</si>
  <si>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</si>
  <si>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</si>
  <si>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</si>
  <si>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</si>
  <si>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</si>
  <si>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</si>
  <si>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</si>
  <si>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</si>
  <si>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</si>
  <si>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</si>
  <si>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</si>
  <si>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</si>
  <si>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</si>
  <si>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</si>
  <si>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</si>
  <si>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</si>
  <si>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</si>
  <si>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</si>
  <si>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</si>
  <si>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</si>
  <si>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</si>
  <si>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</si>
  <si>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</si>
  <si>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</si>
  <si>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</si>
  <si>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</si>
  <si>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</si>
  <si>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</si>
  <si>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</si>
  <si>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</si>
  <si>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</si>
  <si>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</si>
  <si>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</si>
  <si>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</si>
  <si>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</si>
  <si>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</si>
  <si>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</si>
  <si>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</si>
  <si>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</si>
  <si>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</si>
  <si>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</si>
  <si>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</si>
  <si>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</si>
  <si>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</si>
  <si>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</si>
  <si>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</si>
  <si>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</si>
  <si>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</si>
  <si>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</si>
  <si>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</si>
  <si>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</si>
  <si>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</si>
  <si>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</si>
  <si>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</si>
  <si>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</si>
  <si>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</si>
  <si>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</si>
  <si>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</si>
  <si>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</si>
  <si>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</si>
  <si>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</si>
  <si>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</si>
  <si>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</si>
  <si>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</si>
  <si>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</si>
  <si>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</si>
  <si>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</si>
  <si>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</si>
  <si>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</si>
  <si>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</si>
  <si>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</si>
  <si>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</si>
  <si>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</si>
  <si>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</si>
  <si>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</si>
  <si>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</si>
  <si>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</si>
  <si>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</si>
  <si>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</si>
  <si>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</si>
  <si>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</si>
  <si>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</si>
  <si>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</si>
  <si>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</si>
  <si>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</si>
  <si>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</si>
  <si>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</si>
  <si>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</si>
  <si>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</si>
  <si>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</si>
  <si>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</si>
  <si>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</si>
  <si>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</si>
  <si>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</si>
  <si>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</si>
  <si>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</si>
  <si>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</si>
  <si>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</si>
  <si>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</si>
  <si>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</si>
  <si>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</si>
  <si>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</si>
  <si>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</si>
  <si>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</si>
  <si>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</si>
  <si>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</si>
  <si>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</si>
  <si>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</si>
  <si>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</si>
  <si>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</si>
  <si>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</si>
  <si>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</si>
  <si>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</si>
  <si>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</si>
  <si>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</si>
  <si>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</si>
  <si>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</si>
  <si>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</si>
  <si>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</si>
  <si>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</si>
  <si>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</si>
  <si>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</si>
  <si>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</si>
  <si>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</si>
  <si>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</si>
  <si>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</si>
  <si>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</si>
  <si>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</si>
  <si>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</si>
  <si>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</si>
  <si>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</si>
  <si>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</si>
  <si>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</si>
  <si>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</si>
  <si>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</si>
  <si>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</si>
  <si>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</si>
  <si>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</si>
  <si>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</si>
  <si>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</si>
  <si>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</si>
  <si>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</si>
  <si>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</si>
  <si>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</si>
  <si>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</si>
  <si>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</si>
  <si>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</si>
  <si>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</si>
  <si>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</si>
  <si>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</si>
  <si>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</si>
  <si>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</si>
  <si>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</si>
  <si>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</si>
  <si>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</si>
  <si>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</si>
  <si>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</si>
  <si>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</si>
  <si>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</si>
  <si>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</si>
  <si>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</si>
  <si>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</si>
  <si>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</si>
  <si>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</si>
  <si>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</si>
  <si>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</si>
  <si>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</si>
  <si>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</si>
  <si>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</si>
  <si>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</si>
  <si>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</si>
  <si>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</si>
  <si>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</si>
  <si>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</si>
  <si>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</si>
  <si>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</si>
  <si>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</si>
  <si>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</si>
  <si>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</si>
  <si>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</si>
  <si>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</si>
  <si>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</si>
  <si>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</si>
  <si>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</si>
  <si>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</si>
  <si>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</si>
  <si>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</si>
  <si>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</si>
  <si>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</si>
  <si>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</si>
  <si>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</si>
  <si>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</si>
  <si>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</si>
  <si>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</si>
  <si>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</si>
  <si>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</si>
  <si>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</si>
  <si>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</si>
  <si>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</si>
  <si>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</si>
  <si>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</si>
  <si>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</si>
  <si>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</si>
  <si>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</si>
  <si>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</si>
  <si>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</si>
  <si>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</si>
  <si>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</si>
  <si>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</si>
  <si>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</si>
  <si>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</si>
  <si>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</si>
  <si>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</si>
  <si>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</si>
  <si>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</si>
  <si>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</si>
  <si>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</si>
  <si>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</si>
  <si>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</si>
  <si>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</si>
  <si>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</si>
  <si>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</si>
  <si>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</si>
  <si>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</si>
  <si>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</si>
  <si>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</si>
  <si>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</si>
  <si>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</si>
  <si>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</si>
  <si>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</si>
  <si>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</si>
  <si>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</si>
  <si>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</si>
  <si>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</si>
  <si>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</si>
  <si>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</si>
  <si>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</si>
  <si>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</si>
  <si>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</si>
  <si>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</si>
  <si>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</si>
  <si>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</si>
  <si>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</si>
  <si>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</si>
  <si>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</si>
  <si>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</si>
  <si>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</si>
  <si>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</si>
  <si>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</si>
  <si>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</si>
  <si>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</si>
  <si>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</si>
  <si>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</si>
  <si>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</si>
  <si>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</si>
  <si>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</si>
  <si>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</si>
  <si>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</si>
  <si>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</si>
  <si>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</si>
  <si>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</si>
  <si>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</si>
  <si>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</si>
  <si>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</si>
  <si>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</si>
  <si>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</si>
  <si>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</si>
  <si>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</si>
  <si>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</si>
  <si>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</si>
  <si>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</si>
  <si>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</si>
  <si>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</si>
  <si>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</si>
  <si>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</si>
  <si>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</si>
  <si>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</si>
  <si>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</si>
  <si>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</si>
  <si>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</si>
  <si>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</si>
  <si>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</si>
  <si>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</si>
  <si>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</si>
  <si>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</si>
  <si>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</si>
  <si>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</si>
  <si>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</si>
  <si>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</si>
  <si>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</si>
  <si>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</si>
  <si>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</si>
  <si>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</si>
  <si>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</si>
  <si>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</si>
  <si>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</si>
  <si>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</si>
  <si>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</si>
  <si>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</si>
  <si>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</si>
  <si>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</si>
  <si>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</si>
  <si>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</si>
  <si>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</si>
  <si>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</si>
  <si>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</si>
  <si>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</si>
  <si>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</si>
  <si>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</si>
  <si>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</si>
  <si>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</si>
  <si>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</si>
  <si>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</si>
  <si>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</si>
  <si>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</si>
  <si>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</si>
  <si>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</si>
  <si>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</si>
  <si>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</si>
  <si>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</si>
  <si>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</si>
  <si>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</si>
  <si>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</si>
  <si>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</si>
  <si>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</si>
  <si>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</si>
  <si>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</si>
  <si>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</si>
  <si>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</si>
  <si>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</si>
  <si>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</si>
  <si>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</si>
  <si>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</si>
  <si>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</si>
  <si>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</si>
  <si>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</si>
  <si>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</si>
  <si>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</si>
  <si>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</si>
  <si>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</si>
  <si>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</si>
  <si>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</si>
  <si>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</si>
  <si>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</si>
  <si>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</si>
  <si>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</si>
  <si>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</si>
  <si>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</si>
  <si>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</si>
  <si>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</si>
  <si>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</si>
  <si>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</si>
  <si>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</si>
  <si>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</si>
  <si>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</si>
  <si>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</si>
  <si>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</si>
  <si>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</si>
  <si>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</si>
  <si>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</si>
  <si>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</si>
  <si>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</si>
  <si>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</si>
  <si>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</si>
  <si>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</si>
  <si>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</si>
  <si>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</si>
  <si>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</si>
  <si>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</si>
  <si>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</si>
  <si>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</si>
  <si>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</si>
  <si>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</si>
  <si>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</si>
  <si>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</si>
  <si>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</si>
  <si>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</si>
  <si>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</si>
  <si>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</si>
  <si>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</si>
  <si>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</si>
  <si>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</si>
  <si>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</si>
  <si>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</si>
  <si>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</si>
  <si>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</si>
  <si>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</si>
  <si>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</si>
  <si>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</si>
  <si>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</si>
  <si>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</si>
  <si>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</si>
  <si>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</si>
  <si>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</si>
  <si>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</si>
  <si>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</si>
  <si>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</si>
  <si>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</si>
  <si>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</si>
  <si>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</si>
  <si>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</si>
  <si>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</si>
  <si>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</si>
  <si>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</si>
  <si>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</si>
  <si>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</si>
  <si>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</si>
  <si>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</si>
  <si>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</si>
  <si>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</si>
  <si>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</si>
  <si>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</si>
  <si>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</si>
  <si>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</si>
  <si>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</si>
  <si>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</si>
  <si>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</si>
  <si>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</si>
  <si>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</si>
  <si>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</si>
  <si>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</si>
  <si>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</si>
  <si>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</si>
  <si>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</si>
  <si>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</si>
  <si>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</si>
  <si>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</si>
  <si>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</si>
  <si>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</si>
  <si>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</si>
  <si>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</si>
  <si>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</si>
  <si>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</si>
  <si>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</si>
  <si>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</si>
  <si>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</si>
  <si>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</si>
  <si>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</si>
  <si>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</si>
  <si>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</si>
  <si>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</si>
  <si>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</si>
  <si>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</si>
  <si>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</si>
  <si>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</si>
  <si>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</si>
  <si>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</si>
  <si>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</si>
  <si>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</si>
  <si>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</si>
  <si>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</si>
  <si>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</si>
  <si>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</si>
  <si>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</si>
  <si>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</si>
  <si>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</si>
  <si>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</si>
  <si>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</si>
  <si>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</si>
  <si>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</si>
  <si>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</si>
  <si>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</si>
  <si>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</si>
  <si>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</si>
  <si>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</si>
  <si>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</si>
  <si>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</si>
  <si>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</si>
  <si>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</si>
  <si>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</si>
  <si>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</si>
  <si>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</si>
  <si>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</si>
  <si>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</si>
  <si>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</si>
  <si>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</si>
  <si>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</si>
  <si>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</si>
  <si>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</si>
  <si>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</si>
  <si>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</si>
  <si>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</si>
  <si>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</si>
  <si>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</si>
  <si>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</si>
  <si>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</si>
  <si>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</si>
  <si>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</si>
  <si>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</si>
  <si>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</si>
  <si>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</si>
  <si>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</si>
  <si>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</si>
  <si>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</si>
  <si>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</si>
  <si>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</si>
  <si>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</si>
  <si>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</si>
  <si>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</si>
  <si>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</si>
  <si>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</si>
  <si>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</si>
  <si>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</si>
  <si>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</si>
  <si>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</si>
  <si>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</si>
  <si>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</si>
  <si>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</si>
  <si>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</si>
  <si>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</si>
  <si>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</si>
  <si>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</si>
  <si>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</si>
  <si>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</si>
  <si>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</si>
  <si>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</si>
  <si>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</si>
  <si>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</si>
  <si>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</si>
  <si>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</si>
  <si>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</si>
  <si>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</si>
  <si>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</si>
  <si>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</si>
  <si>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</si>
  <si>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</si>
  <si>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</si>
  <si>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</si>
  <si>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</si>
  <si>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</si>
  <si>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</si>
  <si>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</si>
  <si>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</si>
  <si>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</si>
  <si>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</si>
  <si>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</si>
  <si>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</si>
  <si>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</si>
  <si>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</si>
  <si>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</si>
  <si>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</si>
  <si>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</si>
  <si>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</si>
  <si>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</si>
  <si>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</si>
  <si>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</si>
  <si>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</si>
  <si>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</si>
  <si>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</si>
  <si>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</si>
  <si>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</si>
  <si>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</si>
  <si>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</si>
  <si>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</si>
  <si>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</si>
  <si>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</si>
  <si>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</si>
  <si>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</si>
  <si>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</si>
  <si>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</si>
  <si>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</si>
  <si>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</si>
  <si>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</si>
  <si>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</si>
  <si>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</si>
  <si>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</si>
  <si>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</si>
  <si>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</si>
  <si>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</si>
  <si>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</si>
  <si>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</si>
  <si>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</si>
  <si>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</si>
  <si>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</si>
  <si>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</si>
  <si>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</si>
  <si>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</si>
  <si>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</si>
  <si>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</si>
  <si>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</si>
  <si>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</si>
  <si>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</si>
  <si>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</si>
  <si>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</si>
  <si>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</si>
  <si>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</si>
  <si>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</si>
  <si>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</si>
  <si>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</si>
  <si>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</si>
  <si>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</si>
  <si>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</si>
  <si>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</si>
  <si>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</si>
  <si>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</si>
  <si>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</si>
  <si>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</si>
  <si>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</si>
  <si>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</si>
  <si>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</si>
  <si>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</si>
  <si>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</si>
  <si>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</si>
  <si>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</si>
  <si>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</si>
  <si>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</si>
  <si>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</si>
  <si>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</si>
  <si>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</si>
  <si>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</si>
  <si>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</si>
  <si>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</si>
  <si>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</si>
  <si>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</si>
  <si>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</si>
  <si>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</si>
  <si>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</si>
  <si>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</si>
  <si>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</si>
  <si>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</si>
  <si>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</si>
  <si>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</si>
  <si>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</si>
  <si>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</si>
  <si>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</si>
  <si>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</si>
  <si>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</si>
  <si>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</si>
  <si>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</si>
  <si>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</si>
  <si>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</si>
  <si>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</si>
  <si>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</si>
  <si>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</si>
  <si>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</si>
  <si>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</si>
  <si>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</si>
  <si>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</si>
  <si>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</si>
  <si>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</si>
  <si>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</si>
  <si>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</si>
  <si>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</si>
  <si>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</si>
  <si>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</si>
  <si>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</si>
  <si>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</si>
  <si>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</si>
  <si>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</si>
  <si>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</si>
  <si>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</si>
  <si>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</si>
  <si>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</si>
  <si>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</si>
  <si>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</si>
  <si>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</si>
  <si>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</si>
  <si>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</si>
  <si>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</si>
  <si>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</si>
  <si>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</si>
  <si>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</si>
  <si>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</si>
  <si>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</si>
  <si>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</si>
  <si>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</si>
  <si>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</si>
  <si>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</si>
  <si>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</si>
  <si>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</si>
  <si>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</si>
  <si>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</si>
  <si>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</si>
  <si>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</si>
  <si>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</si>
  <si>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</si>
  <si>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</si>
  <si>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</si>
  <si>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</si>
  <si>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</si>
  <si>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</si>
  <si>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</si>
  <si>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</si>
  <si>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</si>
  <si>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</si>
  <si>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</si>
  <si>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</si>
  <si>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</si>
  <si>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</si>
  <si>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</si>
  <si>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</si>
  <si>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</si>
  <si>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</si>
  <si>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</si>
  <si>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</si>
  <si>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</si>
  <si>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</si>
  <si>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</si>
  <si>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</si>
  <si>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</si>
  <si>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</si>
  <si>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</si>
  <si>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</si>
  <si>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</si>
  <si>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</si>
  <si>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</si>
  <si>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</si>
  <si>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</si>
  <si>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</si>
  <si>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</si>
  <si>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</si>
  <si>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</si>
  <si>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</si>
  <si>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</si>
  <si>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</si>
  <si>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</si>
  <si>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</si>
  <si>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</si>
  <si>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</si>
  <si>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</si>
  <si>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</si>
  <si>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</si>
  <si>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</si>
  <si>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</si>
  <si>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</si>
  <si>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</si>
  <si>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</si>
  <si>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</si>
  <si>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</si>
  <si>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</si>
  <si>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</si>
  <si>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</si>
  <si>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</si>
  <si>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</si>
  <si>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</si>
  <si>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</si>
  <si>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</si>
  <si>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</si>
  <si>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</si>
  <si>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</si>
  <si>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</si>
  <si>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</si>
  <si>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</si>
  <si>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</si>
  <si>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</si>
  <si>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</si>
  <si>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</si>
  <si>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</si>
  <si>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</si>
  <si>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</si>
  <si>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</si>
  <si>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</si>
  <si>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</si>
  <si>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</si>
  <si>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</si>
  <si>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</si>
  <si>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</si>
  <si>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</si>
  <si>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</si>
  <si>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</si>
  <si>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</si>
  <si>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</si>
  <si>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</si>
  <si>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</si>
  <si>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</si>
  <si>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</si>
  <si>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</si>
  <si>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</si>
  <si>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</si>
  <si>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</si>
  <si>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</si>
  <si>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</si>
  <si>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</si>
  <si>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</si>
  <si>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</si>
  <si>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</si>
  <si>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</si>
  <si>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</si>
  <si>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</si>
  <si>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</si>
  <si>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</si>
  <si>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</si>
  <si>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</si>
  <si>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</si>
  <si>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</si>
  <si>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</si>
  <si>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</si>
  <si>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</si>
  <si>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</si>
  <si>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</si>
  <si>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</si>
  <si>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</si>
  <si>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</si>
  <si>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</si>
  <si>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</si>
  <si>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</si>
  <si>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</si>
  <si>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</si>
  <si>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</si>
  <si>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</si>
  <si>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</si>
  <si>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</si>
  <si>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</si>
  <si>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</si>
  <si>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</si>
  <si>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</si>
  <si>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</si>
  <si>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</si>
  <si>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</si>
  <si>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</si>
  <si>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</si>
  <si>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</si>
  <si>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</si>
  <si>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</si>
  <si>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</si>
  <si>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</si>
  <si>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</si>
  <si>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</si>
  <si>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</si>
  <si>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</si>
  <si>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</si>
  <si>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</si>
  <si>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</si>
  <si>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</si>
  <si>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</si>
  <si>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</si>
  <si>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</si>
  <si>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</si>
  <si>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</si>
  <si>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</si>
  <si>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</si>
  <si>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</si>
  <si>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</si>
  <si>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</si>
  <si>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</si>
  <si>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</si>
  <si>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</si>
  <si>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</si>
  <si>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</si>
  <si>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</si>
  <si>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</si>
  <si>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</si>
  <si>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</si>
  <si>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</si>
  <si>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</si>
  <si>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</si>
  <si>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</si>
  <si>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</si>
  <si>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</si>
  <si>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</si>
  <si>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</si>
  <si>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</si>
  <si>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</si>
  <si>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</si>
  <si>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</si>
  <si>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</si>
  <si>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</si>
  <si>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</si>
  <si>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</si>
  <si>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</si>
  <si>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</si>
  <si>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</si>
  <si>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</si>
  <si>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</si>
  <si>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</si>
  <si>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</si>
  <si>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</si>
  <si>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</si>
  <si>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</si>
  <si>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</si>
  <si>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</si>
  <si>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</si>
  <si>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</si>
  <si>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</si>
  <si>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</si>
  <si>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</si>
  <si>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</si>
  <si>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</si>
  <si>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</si>
  <si>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</si>
  <si>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</si>
  <si>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</si>
  <si>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</si>
  <si>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</si>
  <si>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</si>
  <si>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</si>
  <si>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</si>
  <si>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</si>
  <si>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</si>
  <si>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</si>
  <si>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</si>
  <si>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</si>
  <si>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</si>
  <si>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</si>
  <si>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</si>
  <si>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</si>
  <si>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</si>
  <si>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</si>
  <si>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</si>
  <si>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</si>
  <si>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</si>
  <si>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</si>
  <si>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</si>
  <si>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</si>
  <si>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</si>
  <si>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</si>
  <si>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</si>
  <si>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</si>
  <si>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</si>
  <si>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</si>
  <si>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</si>
  <si>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</si>
  <si>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</si>
  <si>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</si>
  <si>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</si>
  <si>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</si>
  <si>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</si>
  <si>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</si>
  <si>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</si>
  <si>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</si>
  <si>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</si>
  <si>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</si>
  <si>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</si>
  <si>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</si>
  <si>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</si>
  <si>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</si>
  <si>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</si>
  <si>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</si>
  <si>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</si>
  <si>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</si>
  <si>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</si>
  <si>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</si>
  <si>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</si>
  <si>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</si>
  <si>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</si>
  <si>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</si>
  <si>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</si>
  <si>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</si>
  <si>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</si>
  <si>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</si>
  <si>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</si>
  <si>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</si>
  <si>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</si>
  <si>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</si>
  <si>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</si>
  <si>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</si>
  <si>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</si>
  <si>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</si>
  <si>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</si>
  <si>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</si>
  <si>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</si>
  <si>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</si>
  <si>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</si>
  <si>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</si>
  <si>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</si>
  <si>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</si>
  <si>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</si>
  <si>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</si>
  <si>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</si>
  <si>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</si>
  <si>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</si>
  <si>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</si>
  <si>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</si>
  <si>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</si>
  <si>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</si>
  <si>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</si>
  <si>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</si>
  <si>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</si>
  <si>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</si>
  <si>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</si>
  <si>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</si>
  <si>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</si>
  <si>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</si>
  <si>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</si>
  <si>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</si>
  <si>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</si>
  <si>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</si>
  <si>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</si>
  <si>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</si>
  <si>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</si>
  <si>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</si>
  <si>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</si>
  <si>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</si>
  <si>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</si>
  <si>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</si>
  <si>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</si>
  <si>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</si>
  <si>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</si>
  <si>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</si>
  <si>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</si>
  <si>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</si>
  <si>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</si>
  <si>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</si>
  <si>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</si>
  <si>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</si>
  <si>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</si>
  <si>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</si>
  <si>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</si>
  <si>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</si>
  <si>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</si>
  <si>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</si>
  <si>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</si>
  <si>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</si>
  <si>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</si>
  <si>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</si>
  <si>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</si>
  <si>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</si>
  <si>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</si>
  <si>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</si>
  <si>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</si>
  <si>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</si>
  <si>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</si>
  <si>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</si>
  <si>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</si>
  <si>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</si>
  <si>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</si>
  <si>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</si>
  <si>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</si>
  <si>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</si>
  <si>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</si>
  <si>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</si>
  <si>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</si>
  <si>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</si>
  <si>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</si>
  <si>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</si>
  <si>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</si>
  <si>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</si>
  <si>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</si>
  <si>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</si>
  <si>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</si>
  <si>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</si>
  <si>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</si>
  <si>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</si>
  <si>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</si>
  <si>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</si>
  <si>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</si>
  <si>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</si>
  <si>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</si>
  <si>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</si>
  <si>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</si>
  <si>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</si>
  <si>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</si>
  <si>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</si>
  <si>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</si>
  <si>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</si>
  <si>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</si>
  <si>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</si>
  <si>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</si>
  <si>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</si>
  <si>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</si>
  <si>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</si>
  <si>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</si>
  <si>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</si>
  <si>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</si>
  <si>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</si>
  <si>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</si>
  <si>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</si>
  <si>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</si>
  <si>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</si>
  <si>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</si>
  <si>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</si>
  <si>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</si>
  <si>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</si>
  <si>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</si>
  <si>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</si>
  <si>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</si>
  <si>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</si>
  <si>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</si>
  <si>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</si>
  <si>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</si>
  <si>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</si>
  <si>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</si>
  <si>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</si>
  <si>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</si>
  <si>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</si>
  <si>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</si>
  <si>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</si>
  <si>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</si>
  <si>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</si>
  <si>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</si>
  <si>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</si>
  <si>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</si>
  <si>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</si>
  <si>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</si>
  <si>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</si>
  <si>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</si>
  <si>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</si>
  <si>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</si>
  <si>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</si>
  <si>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</si>
  <si>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</si>
  <si>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</si>
  <si>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</si>
  <si>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</si>
  <si>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</si>
  <si>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</si>
  <si>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</si>
  <si>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</si>
  <si>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</si>
  <si>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</si>
  <si>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</si>
  <si>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</si>
  <si>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</si>
  <si>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</si>
  <si>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</si>
  <si>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</si>
  <si>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</si>
  <si>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</si>
  <si>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</si>
  <si>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</si>
  <si>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</si>
  <si>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</si>
  <si>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</si>
  <si>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</si>
  <si>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</si>
  <si>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</si>
  <si>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</si>
  <si>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</si>
  <si>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</si>
  <si>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</si>
  <si>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</si>
  <si>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</si>
  <si>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</si>
  <si>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</si>
  <si>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</si>
  <si>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</si>
  <si>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</si>
  <si>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</si>
  <si>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</si>
  <si>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</si>
  <si>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</si>
  <si>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</si>
  <si>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</si>
  <si>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</si>
  <si>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</si>
  <si>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</si>
  <si>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</si>
  <si>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</si>
  <si>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</si>
  <si>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</si>
  <si>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</si>
  <si>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</si>
  <si>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</si>
  <si>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</si>
  <si>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</si>
  <si>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</si>
  <si>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</si>
  <si>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</si>
  <si>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</si>
  <si>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</si>
  <si>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</si>
  <si>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</si>
  <si>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</si>
  <si>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</si>
  <si>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</si>
  <si>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</si>
  <si>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</si>
  <si>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</si>
  <si>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</si>
  <si>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</si>
  <si>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</si>
  <si>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</si>
  <si>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</si>
  <si>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</si>
  <si>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</si>
  <si>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</si>
  <si>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</si>
  <si>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</si>
  <si>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</si>
  <si>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</si>
  <si>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</si>
  <si>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</si>
  <si>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</si>
  <si>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</si>
  <si>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</si>
  <si>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</si>
  <si>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</si>
  <si>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</si>
  <si>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</si>
  <si>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</si>
  <si>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</si>
  <si>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</si>
  <si>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</si>
  <si>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</si>
  <si>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</si>
  <si>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</si>
  <si>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</si>
  <si>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</si>
  <si>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</si>
  <si>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</si>
  <si>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</si>
  <si>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</si>
  <si>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</si>
  <si>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</si>
  <si>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</si>
  <si>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</si>
  <si>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</si>
  <si>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</si>
  <si>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</si>
  <si>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</si>
  <si>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</si>
  <si>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</si>
  <si>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</si>
  <si>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</si>
  <si>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</si>
  <si>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</si>
  <si>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</si>
  <si>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</si>
  <si>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</si>
  <si>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</si>
  <si>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</si>
  <si>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</si>
  <si>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</si>
  <si>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</si>
  <si>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</si>
  <si>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</si>
  <si>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</si>
  <si>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</si>
  <si>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</si>
  <si>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</si>
  <si>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</si>
  <si>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</si>
  <si>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</si>
  <si>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</si>
  <si>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</si>
  <si>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</si>
  <si>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</si>
  <si>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</si>
  <si>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</si>
  <si>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</si>
  <si>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</si>
  <si>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</si>
  <si>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</si>
  <si>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</si>
  <si>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</si>
  <si>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</si>
  <si>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</si>
  <si>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</si>
  <si>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</si>
  <si>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</si>
  <si>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</si>
  <si>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</si>
  <si>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</si>
  <si>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</si>
  <si>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</si>
  <si>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</si>
  <si>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</si>
  <si>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</si>
  <si>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</si>
  <si>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</si>
  <si>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</si>
  <si>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</si>
  <si>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</si>
  <si>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</si>
  <si>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</si>
  <si>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</si>
  <si>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</si>
  <si>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</si>
  <si>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</si>
  <si>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</si>
  <si>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</si>
  <si>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</si>
  <si>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</si>
  <si>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</si>
  <si>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</si>
  <si>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</si>
  <si>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</si>
  <si>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</si>
  <si>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</si>
  <si>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</si>
  <si>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</si>
  <si>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</si>
  <si>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</si>
  <si>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</si>
  <si>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</si>
  <si>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</si>
  <si>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</si>
  <si>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</si>
  <si>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</si>
  <si>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</si>
  <si>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</si>
  <si>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</si>
  <si>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</si>
  <si>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</si>
  <si>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</si>
  <si>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</si>
  <si>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</si>
  <si>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</si>
  <si>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</si>
  <si>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</si>
  <si>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</si>
  <si>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</si>
  <si>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</si>
  <si>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</si>
  <si>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</si>
  <si>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</si>
  <si>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</si>
  <si>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</si>
  <si>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</si>
  <si>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</si>
  <si>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</si>
  <si>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</si>
  <si>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</si>
  <si>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</si>
  <si>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</si>
  <si>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</si>
  <si>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</si>
  <si>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</si>
  <si>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</si>
  <si>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</si>
  <si>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</si>
  <si>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</si>
  <si>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</si>
  <si>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</si>
  <si>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</si>
  <si>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</si>
  <si>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</si>
  <si>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</si>
  <si>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</si>
  <si>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</si>
  <si>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</si>
  <si>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</si>
  <si>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</si>
  <si>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</si>
  <si>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</si>
  <si>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</si>
  <si>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</si>
  <si>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</si>
  <si>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</si>
  <si>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</si>
  <si>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</si>
  <si>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</si>
  <si>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</si>
  <si>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</si>
  <si>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</si>
  <si>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</si>
  <si>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</si>
  <si>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</si>
  <si>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</si>
  <si>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</si>
  <si>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</si>
  <si>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</si>
  <si>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</si>
  <si>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</si>
  <si>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</si>
  <si>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</si>
  <si>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</si>
  <si>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</si>
  <si>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</si>
  <si>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</si>
  <si>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</si>
  <si>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</si>
  <si>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</si>
  <si>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</si>
  <si>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</si>
  <si>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</si>
  <si>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</si>
  <si>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</si>
  <si>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</si>
  <si>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</si>
  <si>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</si>
  <si>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</si>
  <si>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</si>
  <si>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</si>
  <si>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</si>
  <si>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</si>
  <si>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</si>
  <si>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</si>
  <si>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</si>
  <si>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</si>
  <si>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</si>
  <si>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</si>
  <si>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</si>
  <si>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</si>
  <si>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</si>
  <si>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</si>
  <si>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</si>
  <si>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</si>
  <si>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</si>
  <si>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</si>
  <si>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</si>
  <si>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</si>
  <si>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</si>
  <si>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</si>
  <si>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</si>
  <si>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</si>
  <si>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</si>
  <si>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</si>
  <si>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</si>
  <si>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</si>
  <si>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</si>
  <si>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</si>
  <si>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</si>
  <si>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</si>
  <si>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</si>
  <si>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</si>
  <si>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</si>
  <si>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</si>
  <si>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</si>
  <si>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</si>
  <si>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</si>
  <si>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</si>
  <si>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</si>
  <si>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</si>
  <si>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</si>
  <si>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</si>
  <si>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</si>
  <si>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</si>
  <si>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</si>
  <si>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</si>
  <si>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</si>
  <si>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</si>
  <si>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</si>
  <si>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</si>
  <si>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</si>
  <si>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</si>
  <si>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</si>
  <si>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</si>
  <si>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</si>
  <si>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</si>
  <si>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</si>
  <si>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</si>
  <si>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</si>
  <si>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</si>
  <si>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</si>
  <si>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</si>
  <si>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</si>
  <si>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</si>
  <si>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</si>
  <si>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</si>
  <si>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</si>
  <si>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</si>
  <si>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</si>
  <si>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</si>
  <si>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</si>
  <si>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</si>
  <si>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</si>
  <si>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</si>
  <si>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</si>
  <si>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</si>
  <si>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</si>
  <si>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</si>
  <si>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</si>
  <si>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</si>
  <si>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</si>
  <si>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</si>
  <si>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</si>
  <si>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</si>
  <si>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</si>
  <si>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</si>
  <si>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</si>
  <si>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</si>
  <si>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</si>
  <si>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</si>
  <si>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</si>
  <si>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</si>
  <si>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</si>
  <si>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</si>
  <si>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</si>
  <si>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</si>
  <si>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</si>
  <si>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</si>
  <si>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</si>
  <si>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</si>
  <si>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</si>
  <si>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</si>
  <si>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</si>
  <si>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</si>
  <si>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</si>
  <si>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</si>
  <si>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</si>
  <si>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</si>
  <si>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</si>
  <si>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</si>
  <si>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</si>
  <si>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</si>
  <si>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</si>
  <si>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</si>
  <si>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</si>
  <si>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</si>
  <si>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</si>
  <si>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</si>
  <si>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</si>
  <si>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</si>
  <si>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</si>
  <si>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</si>
  <si>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</si>
  <si>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</si>
  <si>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</si>
  <si>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</si>
  <si>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</si>
  <si>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</si>
  <si>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</si>
  <si>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</si>
  <si>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</si>
  <si>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</si>
  <si>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</si>
  <si>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</si>
  <si>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</si>
  <si>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</si>
  <si>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</si>
  <si>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</si>
  <si>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</si>
  <si>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</si>
  <si>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</si>
  <si>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</si>
  <si>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</si>
  <si>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</si>
  <si>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</si>
  <si>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</si>
  <si>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</si>
  <si>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</si>
  <si>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</si>
  <si>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</si>
  <si>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</si>
  <si>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</si>
  <si>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</si>
  <si>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</si>
  <si>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</si>
  <si>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</si>
  <si>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</si>
  <si>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</si>
  <si>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</si>
  <si>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</si>
  <si>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</si>
  <si>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</si>
  <si>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</si>
  <si>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</si>
  <si>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</si>
  <si>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</si>
  <si>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</si>
  <si>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</si>
  <si>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</si>
  <si>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</si>
  <si>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</si>
  <si>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</si>
  <si>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</si>
  <si>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</si>
  <si>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</si>
  <si>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</si>
  <si>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</si>
  <si>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</si>
  <si>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</si>
  <si>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</si>
  <si>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</si>
  <si>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</si>
  <si>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</si>
  <si>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</si>
  <si>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</si>
  <si>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</si>
  <si>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</si>
  <si>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</si>
  <si>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</si>
  <si>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</si>
  <si>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</si>
  <si>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</si>
  <si>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</si>
  <si>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</si>
  <si>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</si>
  <si>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</si>
  <si>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</si>
  <si>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</si>
  <si>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</si>
  <si>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</si>
  <si>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</si>
  <si>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</si>
  <si>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</si>
  <si>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</si>
  <si>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</si>
  <si>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</si>
  <si>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</si>
  <si>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</si>
  <si>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</si>
  <si>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</si>
  <si>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</si>
  <si>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</si>
  <si>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</si>
  <si>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</si>
  <si>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</si>
  <si>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</si>
  <si>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</si>
  <si>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</si>
  <si>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</si>
  <si>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</si>
  <si>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</si>
  <si>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</si>
  <si>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</si>
  <si>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</si>
  <si>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</si>
  <si>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</si>
  <si>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</si>
  <si>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</si>
  <si>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</si>
  <si>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</si>
  <si>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</si>
  <si>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</si>
  <si>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</si>
  <si>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</si>
  <si>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</si>
  <si>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</si>
  <si>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</si>
  <si>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</si>
  <si>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</si>
  <si>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</si>
  <si>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</si>
  <si>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</si>
  <si>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</si>
  <si>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</si>
  <si>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</si>
  <si>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</si>
  <si>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</si>
  <si>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</si>
  <si>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</si>
  <si>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</si>
  <si>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</si>
  <si>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</si>
  <si>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</si>
  <si>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</si>
  <si>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</si>
  <si>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</si>
  <si>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</si>
  <si>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</si>
  <si>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</si>
  <si>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</si>
  <si>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</si>
  <si>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</si>
  <si>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</si>
  <si>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</si>
  <si>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</si>
  <si>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</si>
  <si>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</si>
  <si>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</si>
  <si>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</si>
  <si>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</si>
  <si>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</si>
  <si>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</si>
  <si>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</si>
  <si>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</si>
  <si>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</si>
  <si>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</si>
  <si>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</si>
  <si>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</si>
  <si>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</si>
  <si>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</si>
  <si>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</si>
  <si>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</si>
  <si>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</si>
  <si>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</si>
  <si>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</si>
  <si>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</si>
  <si>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</si>
  <si>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</si>
  <si>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</si>
  <si>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</si>
  <si>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</si>
  <si>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</si>
  <si>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</si>
  <si>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</si>
  <si>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</si>
  <si>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</si>
  <si>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</si>
  <si>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</si>
  <si>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</si>
  <si>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</si>
  <si>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</si>
  <si>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</si>
  <si>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</si>
  <si>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</si>
  <si>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</si>
  <si>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</si>
  <si>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</si>
  <si>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</si>
  <si>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</si>
  <si>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</si>
  <si>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</si>
  <si>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</si>
  <si>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</si>
  <si>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</si>
  <si>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</si>
  <si>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</si>
  <si>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</si>
  <si>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</si>
  <si>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</si>
  <si>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</si>
  <si>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</si>
  <si>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</si>
  <si>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</si>
  <si>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</si>
  <si>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</si>
  <si>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</si>
  <si>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</si>
  <si>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</si>
  <si>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</si>
  <si>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</si>
  <si>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</si>
  <si>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</si>
  <si>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</si>
  <si>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</si>
  <si>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</si>
  <si>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</si>
  <si>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</si>
  <si>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</si>
  <si>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</si>
  <si>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</si>
  <si>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</si>
  <si>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</si>
  <si>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</si>
  <si>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</si>
  <si>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</si>
  <si>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</si>
  <si>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</si>
  <si>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</si>
  <si>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</si>
  <si>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</si>
  <si>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</si>
  <si>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</si>
  <si>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</si>
  <si>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</si>
  <si>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</si>
  <si>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</si>
  <si>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</si>
  <si>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</si>
  <si>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</si>
  <si>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</si>
  <si>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</si>
  <si>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</si>
  <si>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</si>
  <si>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</si>
  <si>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</si>
  <si>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</si>
  <si>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</si>
  <si>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</si>
  <si>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</si>
  <si>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</si>
  <si>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</si>
  <si>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</si>
  <si>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</si>
  <si>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</si>
  <si>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</si>
  <si>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</si>
  <si>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</si>
  <si>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</si>
  <si>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</si>
  <si>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</si>
  <si>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</si>
  <si>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</si>
  <si>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</si>
  <si>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</si>
  <si>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</si>
  <si>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</si>
  <si>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</si>
  <si>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</si>
  <si>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</si>
  <si>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</si>
  <si>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</si>
  <si>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</si>
  <si>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</si>
  <si>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</si>
  <si>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</si>
  <si>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</si>
  <si>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</si>
  <si>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</si>
  <si>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</si>
  <si>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</si>
  <si>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</si>
  <si>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</si>
  <si>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</si>
  <si>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</si>
  <si>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</si>
  <si>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</si>
  <si>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</si>
  <si>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</si>
  <si>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</si>
  <si>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</si>
  <si>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</si>
  <si>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</si>
  <si>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</si>
  <si>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</si>
  <si>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</si>
  <si>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</si>
  <si>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</si>
  <si>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</si>
  <si>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</si>
  <si>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</si>
  <si>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</si>
  <si>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</si>
  <si>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</si>
  <si>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</si>
  <si>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</si>
  <si>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</si>
  <si>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</si>
  <si>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</si>
  <si>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</si>
  <si>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</si>
  <si>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</si>
  <si>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</si>
  <si>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</si>
  <si>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</si>
  <si>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</si>
  <si>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</si>
  <si>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</si>
  <si>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</si>
  <si>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</si>
  <si>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</si>
  <si>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</si>
  <si>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</si>
  <si>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</si>
  <si>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</si>
  <si>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</si>
  <si>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</si>
  <si>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</si>
  <si>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</si>
  <si>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</si>
  <si>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</si>
  <si>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</si>
  <si>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</si>
  <si>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</si>
  <si>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</si>
  <si>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</si>
  <si>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</si>
  <si>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</si>
  <si>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</si>
  <si>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</si>
  <si>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</si>
  <si>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</si>
  <si>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</si>
  <si>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</si>
  <si>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</si>
  <si>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</si>
  <si>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</si>
  <si>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</si>
  <si>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</si>
  <si>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</si>
  <si>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</si>
  <si>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</si>
  <si>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</si>
  <si>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</si>
  <si>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</si>
  <si>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</si>
  <si>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</si>
  <si>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</si>
  <si>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</si>
  <si>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</si>
  <si>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</si>
  <si>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</si>
  <si>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</si>
  <si>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</si>
  <si>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</si>
  <si>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</si>
  <si>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</si>
  <si>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</si>
  <si>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</si>
  <si>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</si>
  <si>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</si>
  <si>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</si>
  <si>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</si>
  <si>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</si>
  <si>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</si>
  <si>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</si>
  <si>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</si>
  <si>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</si>
  <si>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</si>
  <si>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</si>
  <si>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</si>
  <si>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</si>
  <si>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</si>
  <si>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</si>
  <si>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</si>
  <si>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</si>
  <si>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</si>
  <si>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</si>
  <si>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</si>
  <si>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</si>
  <si>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</si>
  <si>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</si>
  <si>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</si>
  <si>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</si>
  <si>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</si>
  <si>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</si>
  <si>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</si>
  <si>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</si>
  <si>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</si>
  <si>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</si>
  <si>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</si>
  <si>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</si>
  <si>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</si>
  <si>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</si>
  <si>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</si>
  <si>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</si>
  <si>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</si>
  <si>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</si>
  <si>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</si>
  <si>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</si>
  <si>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</si>
  <si>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</si>
  <si>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</si>
  <si>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</si>
  <si>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</si>
  <si>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</si>
  <si>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</si>
  <si>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</si>
  <si>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</si>
  <si>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</si>
  <si>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</si>
  <si>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</si>
  <si>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</si>
  <si>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</si>
  <si>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</si>
  <si>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</si>
  <si>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</si>
  <si>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</si>
  <si>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</si>
  <si>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</si>
  <si>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</si>
  <si>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</si>
  <si>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</si>
  <si>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</si>
  <si>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</si>
  <si>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</si>
  <si>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</si>
  <si>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</si>
  <si>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</si>
  <si>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</si>
  <si>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</si>
  <si>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</si>
  <si>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</si>
  <si>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</si>
  <si>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</si>
  <si>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</si>
  <si>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</si>
  <si>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</si>
  <si>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</si>
  <si>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</si>
  <si>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</si>
  <si>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</si>
  <si>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</si>
  <si>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</si>
  <si>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</si>
  <si>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</si>
  <si>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</si>
  <si>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</si>
  <si>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</si>
  <si>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</si>
  <si>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</si>
  <si>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</si>
  <si>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</si>
  <si>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</si>
  <si>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</si>
  <si>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</si>
  <si>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</si>
  <si>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</si>
  <si>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</si>
  <si>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</si>
  <si>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</si>
  <si>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</si>
  <si>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</si>
  <si>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</si>
  <si>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</si>
  <si>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</si>
  <si>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</si>
  <si>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</si>
  <si>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</si>
  <si>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</si>
  <si>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</si>
  <si>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</si>
  <si>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</si>
  <si>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</si>
  <si>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</si>
  <si>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</si>
  <si>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</si>
  <si>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</si>
  <si>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</si>
  <si>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</si>
  <si>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</si>
  <si>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</si>
  <si>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</si>
  <si>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</si>
  <si>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</si>
  <si>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</si>
  <si>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</si>
  <si>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</si>
  <si>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</si>
  <si>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</si>
  <si>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</si>
  <si>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</si>
  <si>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</si>
  <si>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</si>
  <si>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</si>
  <si>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</si>
  <si>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</si>
  <si>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</si>
  <si>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</si>
  <si>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</si>
  <si>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</si>
  <si>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</si>
  <si>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</si>
  <si>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</si>
  <si>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</si>
  <si>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</si>
  <si>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</si>
  <si>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</si>
  <si>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</si>
  <si>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</si>
  <si>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</si>
  <si>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</si>
  <si>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</si>
  <si>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</si>
  <si>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</si>
  <si>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</si>
  <si>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</si>
  <si>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</si>
  <si>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</si>
  <si>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</si>
  <si>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</si>
  <si>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</si>
  <si>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</si>
  <si>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</si>
  <si>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</si>
  <si>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</si>
  <si>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</si>
  <si>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</si>
  <si>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</si>
  <si>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</si>
  <si>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</si>
  <si>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</si>
  <si>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</si>
  <si>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</si>
  <si>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</si>
  <si>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</si>
  <si>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</si>
  <si>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</si>
  <si>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</si>
  <si>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</si>
  <si>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</si>
  <si>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</si>
  <si>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</si>
  <si>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</si>
  <si>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</si>
  <si>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</si>
  <si>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</si>
  <si>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</si>
  <si>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</si>
  <si>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</si>
  <si>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</si>
  <si>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</si>
  <si>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</si>
  <si>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</si>
  <si>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</si>
  <si>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</si>
  <si>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</si>
  <si>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</si>
  <si>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</si>
  <si>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</si>
  <si>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</si>
  <si>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</si>
  <si>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</si>
  <si>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</si>
  <si>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</si>
  <si>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</si>
  <si>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</si>
  <si>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</si>
  <si>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</si>
  <si>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</si>
  <si>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</si>
  <si>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</si>
  <si>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</si>
  <si>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</si>
  <si>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</si>
  <si>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</si>
  <si>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</si>
  <si>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</si>
  <si>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</si>
  <si>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</si>
  <si>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</si>
  <si>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</si>
  <si>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</si>
  <si>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</si>
  <si>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</si>
  <si>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</si>
  <si>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</si>
  <si>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</si>
  <si>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</si>
  <si>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</si>
  <si>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</si>
  <si>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</si>
  <si>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</si>
  <si>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</si>
  <si>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</si>
  <si>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</si>
  <si>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</si>
  <si>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</si>
  <si>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</si>
  <si>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</si>
  <si>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</si>
  <si>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</si>
  <si>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</si>
  <si>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</si>
  <si>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</si>
  <si>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</si>
  <si>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</si>
  <si>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</si>
  <si>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</si>
  <si>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</si>
  <si>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</si>
  <si>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</si>
  <si>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</si>
  <si>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</si>
  <si>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</si>
  <si>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</si>
  <si>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</si>
  <si>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</si>
  <si>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</si>
  <si>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</si>
  <si>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</si>
  <si>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</si>
  <si>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</si>
  <si>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</si>
  <si>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</si>
  <si>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</si>
  <si>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</si>
  <si>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</si>
  <si>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</si>
  <si>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</si>
  <si>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</si>
  <si>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</si>
  <si>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</si>
  <si>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</si>
  <si>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</si>
  <si>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</si>
  <si>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</si>
  <si>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</si>
  <si>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</si>
  <si>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</si>
  <si>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</si>
  <si>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</si>
  <si>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</si>
  <si>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</si>
  <si>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</si>
  <si>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</si>
  <si>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</si>
  <si>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</si>
  <si>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</si>
  <si>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</si>
  <si>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</si>
  <si>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</si>
  <si>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</si>
  <si>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</si>
  <si>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</si>
  <si>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</si>
  <si>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</si>
  <si>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</si>
  <si>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</si>
  <si>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</si>
  <si>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</si>
  <si>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</si>
  <si>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</si>
  <si>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</si>
  <si>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</si>
  <si>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</si>
  <si>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</si>
  <si>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</si>
  <si>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</si>
  <si>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</si>
  <si>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</si>
  <si>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</si>
  <si>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</si>
  <si>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</si>
  <si>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</si>
  <si>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</si>
  <si>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</si>
  <si>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</si>
  <si>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</si>
  <si>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</si>
  <si>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</si>
  <si>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</si>
  <si>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</si>
  <si>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</si>
  <si>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</si>
  <si>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</si>
  <si>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</si>
  <si>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</si>
  <si>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</si>
  <si>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</si>
  <si>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</si>
  <si>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</si>
  <si>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</si>
  <si>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</si>
  <si>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</si>
  <si>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</si>
  <si>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</si>
  <si>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</si>
  <si>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</si>
  <si>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</si>
  <si>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</si>
  <si>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</si>
  <si>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</si>
  <si>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</si>
  <si>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</si>
  <si>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</si>
  <si>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</si>
  <si>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</si>
  <si>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</si>
  <si>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</si>
  <si>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</si>
  <si>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</si>
  <si>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</si>
  <si>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</si>
  <si>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</si>
  <si>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</si>
  <si>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</si>
  <si>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</si>
  <si>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</si>
  <si>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</si>
  <si>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</si>
  <si>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</si>
  <si>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</si>
  <si>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</si>
  <si>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</si>
  <si>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</si>
  <si>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</si>
  <si>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</si>
  <si>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</si>
  <si>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</si>
  <si>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</si>
  <si>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</si>
  <si>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</si>
  <si>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</si>
  <si>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</si>
  <si>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</si>
  <si>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</si>
  <si>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</si>
  <si>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</si>
  <si>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</si>
  <si>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</si>
  <si>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</si>
  <si>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</si>
  <si>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</si>
  <si>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</si>
  <si>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</si>
  <si>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</si>
  <si>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</si>
  <si>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</si>
  <si>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</si>
  <si>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</si>
  <si>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</si>
  <si>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</si>
  <si>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</si>
  <si>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</si>
  <si>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</si>
  <si>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</si>
  <si>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</si>
  <si>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</si>
  <si>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</si>
  <si>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</si>
  <si>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</si>
  <si>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</si>
  <si>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</si>
  <si>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</si>
  <si>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</si>
  <si>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</si>
  <si>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</si>
  <si>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</si>
  <si>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</si>
  <si>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</si>
  <si>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</si>
  <si>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</si>
  <si>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</si>
  <si>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</si>
  <si>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</si>
  <si>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</si>
  <si>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</si>
  <si>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</si>
  <si>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</si>
  <si>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</si>
  <si>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</si>
  <si>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</si>
  <si>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</si>
  <si>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</si>
  <si>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</si>
  <si>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</si>
  <si>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</si>
  <si>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</si>
  <si>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</si>
  <si>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</si>
  <si>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</si>
  <si>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</si>
  <si>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</si>
  <si>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</si>
  <si>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</si>
  <si>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</si>
  <si>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</si>
  <si>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</si>
  <si>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</si>
  <si>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</si>
  <si>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</si>
  <si>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</si>
  <si>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</si>
  <si>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</si>
  <si>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</si>
  <si>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</si>
  <si>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</si>
  <si>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</si>
  <si>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</si>
  <si>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</si>
  <si>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</si>
  <si>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</si>
  <si>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</si>
  <si>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</si>
  <si>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</si>
  <si>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</si>
  <si>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</si>
  <si>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</si>
  <si>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</si>
  <si>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</si>
  <si>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</si>
  <si>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</si>
  <si>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</si>
  <si>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</si>
  <si>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</si>
  <si>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</si>
  <si>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</si>
  <si>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</si>
  <si>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</si>
  <si>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</si>
  <si>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</si>
  <si>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</si>
  <si>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</si>
  <si>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</si>
  <si>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</si>
  <si>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</si>
  <si>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</si>
  <si>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</si>
  <si>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</si>
  <si>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</si>
  <si>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</si>
  <si>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</si>
  <si>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</si>
  <si>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</si>
  <si>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</si>
  <si>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</si>
  <si>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</si>
  <si>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</si>
  <si>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</si>
  <si>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</si>
  <si>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</si>
  <si>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</si>
  <si>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</si>
  <si>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</si>
  <si>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</si>
  <si>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</si>
  <si>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</si>
  <si>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</si>
  <si>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</si>
  <si>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</si>
  <si>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</si>
  <si>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</si>
  <si>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</si>
  <si>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</si>
  <si>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</si>
  <si>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</si>
  <si>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</si>
  <si>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</si>
  <si>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</si>
  <si>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</si>
  <si>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</si>
  <si>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</si>
  <si>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</si>
  <si>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</si>
  <si>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</si>
  <si>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</si>
  <si>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</si>
  <si>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</si>
  <si>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</si>
  <si>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</si>
  <si>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</si>
  <si>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</si>
  <si>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</si>
  <si>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</si>
  <si>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</si>
  <si>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</si>
  <si>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</si>
  <si>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</si>
  <si>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</si>
  <si>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</si>
  <si>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</si>
  <si>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</si>
  <si>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</si>
  <si>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</si>
  <si>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</si>
  <si>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</si>
  <si>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</si>
  <si>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</si>
  <si>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</si>
  <si>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</si>
  <si>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</si>
  <si>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</si>
  <si>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</si>
  <si>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</si>
  <si>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</si>
  <si>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</si>
  <si>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</si>
  <si>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</si>
  <si>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</si>
  <si>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</si>
  <si>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</si>
  <si>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</si>
  <si>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</si>
  <si>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</si>
  <si>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</si>
  <si>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</si>
  <si>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</si>
  <si>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</si>
  <si>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</si>
  <si>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</si>
  <si>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</si>
  <si>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</si>
  <si>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</si>
  <si>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</si>
  <si>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</si>
  <si>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</si>
  <si>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</si>
  <si>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</si>
  <si>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</si>
  <si>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</si>
  <si>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</si>
  <si>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</si>
  <si>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</si>
  <si>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</si>
  <si>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</si>
  <si>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</si>
  <si>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</si>
  <si>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</si>
  <si>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</si>
  <si>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</si>
  <si>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</si>
  <si>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</si>
  <si>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</si>
  <si>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</si>
  <si>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</si>
  <si>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</si>
  <si>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</si>
  <si>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</si>
  <si>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</si>
  <si>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</si>
  <si>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</si>
  <si>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</si>
  <si>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</si>
  <si>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</si>
  <si>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</si>
  <si>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</si>
  <si>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</si>
  <si>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</si>
  <si>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</si>
  <si>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</si>
  <si>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</si>
  <si>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</si>
  <si>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</si>
  <si>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</si>
  <si>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</si>
  <si>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</si>
  <si>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</si>
  <si>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</si>
  <si>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</si>
  <si>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</si>
  <si>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</si>
  <si>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</si>
  <si>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</si>
  <si>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</si>
  <si>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</si>
  <si>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</si>
  <si>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</si>
  <si>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</si>
  <si>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</si>
  <si>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</si>
  <si>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</si>
  <si>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</si>
  <si>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</si>
  <si>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</si>
  <si>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</si>
  <si>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</si>
  <si>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</si>
  <si>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</si>
  <si>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</si>
  <si>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</si>
  <si>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</si>
  <si>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</si>
  <si>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</si>
  <si>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</si>
  <si>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</si>
  <si>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</si>
  <si>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</si>
  <si>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</si>
  <si>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</si>
  <si>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</si>
  <si>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</si>
  <si>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</si>
  <si>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</si>
  <si>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</si>
  <si>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</si>
  <si>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</si>
  <si>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</si>
  <si>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</si>
  <si>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</si>
  <si>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</si>
  <si>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</si>
  <si>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</si>
  <si>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</si>
  <si>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</si>
  <si>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</si>
  <si>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</si>
  <si>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</si>
  <si>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</si>
  <si>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</si>
  <si>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</si>
  <si>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</si>
  <si>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</si>
  <si>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</si>
  <si>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</si>
  <si>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</si>
  <si>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</si>
  <si>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</si>
  <si>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</si>
  <si>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</si>
  <si>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</si>
  <si>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</si>
  <si>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</si>
  <si>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</si>
  <si>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</si>
  <si>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</si>
  <si>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</si>
  <si>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</si>
  <si>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</si>
  <si>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</si>
  <si>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</si>
  <si>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</si>
  <si>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</si>
  <si>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</si>
  <si>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</si>
  <si>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</si>
  <si>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</si>
  <si>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</si>
  <si>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</si>
  <si>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</si>
  <si>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</si>
  <si>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</si>
  <si>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</si>
  <si>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</si>
  <si>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</si>
  <si>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</si>
  <si>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</si>
  <si>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</si>
  <si>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</si>
  <si>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</si>
  <si>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</si>
  <si>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</si>
  <si>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</si>
  <si>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</si>
  <si>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</si>
  <si>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</si>
  <si>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</si>
  <si>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</si>
  <si>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</si>
  <si>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</si>
  <si>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</si>
  <si>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</si>
  <si>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</si>
  <si>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</si>
  <si>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</si>
  <si>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</si>
  <si>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</si>
  <si>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</si>
  <si>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</si>
  <si>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</si>
  <si>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</si>
  <si>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</si>
  <si>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</si>
  <si>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</si>
  <si>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</si>
  <si>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</si>
  <si>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</si>
  <si>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</si>
  <si>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</si>
  <si>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</si>
  <si>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</si>
  <si>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</si>
  <si>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</si>
  <si>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</si>
  <si>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</si>
  <si>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</si>
  <si>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</si>
  <si>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</si>
  <si>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</si>
  <si>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</si>
  <si>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</si>
  <si>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</si>
  <si>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</si>
  <si>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</si>
  <si>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</si>
  <si>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</si>
  <si>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</si>
  <si>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</si>
  <si>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</si>
  <si>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</si>
  <si>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</si>
  <si>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</si>
  <si>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</si>
  <si>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</si>
  <si>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</si>
  <si>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</si>
  <si>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</si>
  <si>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</si>
  <si>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</si>
  <si>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</si>
  <si>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</si>
  <si>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</si>
  <si>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</si>
  <si>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</si>
  <si>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</si>
  <si>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</si>
  <si>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</si>
  <si>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</si>
  <si>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</si>
  <si>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</si>
  <si>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</si>
  <si>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</si>
  <si>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</si>
  <si>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</si>
  <si>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</si>
  <si>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</si>
  <si>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</si>
  <si>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</si>
  <si>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</si>
  <si>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</si>
  <si>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</si>
  <si>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</si>
  <si>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</si>
  <si>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</si>
  <si>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</si>
  <si>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</si>
  <si>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</si>
  <si>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</si>
  <si>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</si>
  <si>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</si>
  <si>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</si>
  <si>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</si>
  <si>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</si>
  <si>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</si>
  <si>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</si>
  <si>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</si>
  <si>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</si>
  <si>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</si>
  <si>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</si>
  <si>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</si>
  <si>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</si>
  <si>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</si>
  <si>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</si>
  <si>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</si>
  <si>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</si>
  <si>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</si>
  <si>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</si>
  <si>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</si>
  <si>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</si>
  <si>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</si>
  <si>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</si>
  <si>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</si>
  <si>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</si>
  <si>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</si>
  <si>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</si>
  <si>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</si>
  <si>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</si>
  <si>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</si>
  <si>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</si>
  <si>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</si>
  <si>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</si>
  <si>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</si>
  <si>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</si>
  <si>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</si>
  <si>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</si>
  <si>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</si>
  <si>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</si>
  <si>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</si>
  <si>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</si>
  <si>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</si>
  <si>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</si>
  <si>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</si>
  <si>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</si>
  <si>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</si>
  <si>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</si>
  <si>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</si>
  <si>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</si>
  <si>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</si>
  <si>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</si>
  <si>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</si>
  <si>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</si>
  <si>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</si>
  <si>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</si>
  <si>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</si>
  <si>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</si>
  <si>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</si>
  <si>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</si>
  <si>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</si>
  <si>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</si>
  <si>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</si>
  <si>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</si>
  <si>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</si>
  <si>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</si>
  <si>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</si>
  <si>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</si>
  <si>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</si>
  <si>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</si>
  <si>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</si>
  <si>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</si>
  <si>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</si>
  <si>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</si>
  <si>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</si>
  <si>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</si>
  <si>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</si>
  <si>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</si>
  <si>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</si>
  <si>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</si>
  <si>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</si>
  <si>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</si>
  <si>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</si>
  <si>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</si>
  <si>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</si>
  <si>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</si>
  <si>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</si>
  <si>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</si>
  <si>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</si>
  <si>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</si>
  <si>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</si>
  <si>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</si>
  <si>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</si>
  <si>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</si>
  <si>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</si>
  <si>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</si>
  <si>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</si>
  <si>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</si>
  <si>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</si>
  <si>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</si>
  <si>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</si>
  <si>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</si>
  <si>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</si>
  <si>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</si>
  <si>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</si>
  <si>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</si>
  <si>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</si>
  <si>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</si>
  <si>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</si>
  <si>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</si>
  <si>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</si>
  <si>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</si>
  <si>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</si>
  <si>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</si>
  <si>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</si>
  <si>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</si>
  <si>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</si>
  <si>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</si>
  <si>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</si>
  <si>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</si>
  <si>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</si>
  <si>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</si>
  <si>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</si>
  <si>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</si>
  <si>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</si>
  <si>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</si>
  <si>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</si>
  <si>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</si>
  <si>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</si>
  <si>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</si>
  <si>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</si>
  <si>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</si>
  <si>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</si>
  <si>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</si>
  <si>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</si>
  <si>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</si>
  <si>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</si>
  <si>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</si>
  <si>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</si>
  <si>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</si>
  <si>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</si>
  <si>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</si>
  <si>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</si>
  <si>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</si>
  <si>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</si>
  <si>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</si>
  <si>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</si>
  <si>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</si>
  <si>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</si>
  <si>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</si>
  <si>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</si>
  <si>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</si>
  <si>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</si>
  <si>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</si>
  <si>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</si>
  <si>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</si>
  <si>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</si>
  <si>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</si>
  <si>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</si>
  <si>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</si>
  <si>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</si>
  <si>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</si>
  <si>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</si>
  <si>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</si>
  <si>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</si>
  <si>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</si>
  <si>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</si>
  <si>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</si>
  <si>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</si>
  <si>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</si>
  <si>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</si>
  <si>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</si>
  <si>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</si>
  <si>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</si>
  <si>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</si>
  <si>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</si>
  <si>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</si>
  <si>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</si>
  <si>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</si>
  <si>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</si>
  <si>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</si>
  <si>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</si>
  <si>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</si>
  <si>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</si>
  <si>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</si>
  <si>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</si>
  <si>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</si>
  <si>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</si>
  <si>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</si>
  <si>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</si>
  <si>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</si>
  <si>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</si>
  <si>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</si>
  <si>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</si>
  <si>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</si>
  <si>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</si>
  <si>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</si>
  <si>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</si>
  <si>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</si>
  <si>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</si>
  <si>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</si>
  <si>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</si>
  <si>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</si>
  <si>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</si>
  <si>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</si>
  <si>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</si>
  <si>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</si>
  <si>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</si>
  <si>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</si>
  <si>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</si>
  <si>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</si>
  <si>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</si>
  <si>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</si>
  <si>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</si>
  <si>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</si>
  <si>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</si>
  <si>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</si>
  <si>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</si>
  <si>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</si>
  <si>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</si>
  <si>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</si>
  <si>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</si>
  <si>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</si>
  <si>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</si>
  <si>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</si>
  <si>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</si>
  <si>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</si>
  <si>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</si>
  <si>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</si>
  <si>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</si>
  <si>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</si>
  <si>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</si>
  <si>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</si>
  <si>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</si>
  <si>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</si>
  <si>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</si>
  <si>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</si>
  <si>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</si>
  <si>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</si>
  <si>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</si>
  <si>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</si>
  <si>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</si>
  <si>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</si>
  <si>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</si>
  <si>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</si>
  <si>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</si>
  <si>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</si>
  <si>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</si>
  <si>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</si>
  <si>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</si>
  <si>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</si>
  <si>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</si>
  <si>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</si>
  <si>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</si>
  <si>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</si>
  <si>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</si>
  <si>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</si>
  <si>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</si>
  <si>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</si>
  <si>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</si>
  <si>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</si>
  <si>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</si>
  <si>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</si>
  <si>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</si>
  <si>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</si>
  <si>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</si>
  <si>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</si>
  <si>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</si>
  <si>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</si>
  <si>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</si>
  <si>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</si>
  <si>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</si>
  <si>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</si>
  <si>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</si>
  <si>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</si>
  <si>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</si>
  <si>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</si>
  <si>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</si>
  <si>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</si>
  <si>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</si>
  <si>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</si>
  <si>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</si>
  <si>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</si>
  <si>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</si>
  <si>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</si>
  <si>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</si>
  <si>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</si>
  <si>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</si>
  <si>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</si>
  <si>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</si>
  <si>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</si>
  <si>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</si>
  <si>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</si>
  <si>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</si>
  <si>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</si>
  <si>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</si>
  <si>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</si>
  <si>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</si>
  <si>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</si>
  <si>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</si>
  <si>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</si>
  <si>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</si>
  <si>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</si>
  <si>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</si>
  <si>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</si>
  <si>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</si>
  <si>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</si>
  <si>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</si>
  <si>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</si>
  <si>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</si>
  <si>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</si>
  <si>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</si>
  <si>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</si>
  <si>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</si>
  <si>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</si>
  <si>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</si>
  <si>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</si>
  <si>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</si>
  <si>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</si>
  <si>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</si>
  <si>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</si>
  <si>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</si>
  <si>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</si>
  <si>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</si>
  <si>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</si>
  <si>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</si>
  <si>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</si>
  <si>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</si>
  <si>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</si>
  <si>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</si>
  <si>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</si>
  <si>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</si>
  <si>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</si>
  <si>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</si>
  <si>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</si>
  <si>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</si>
  <si>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</si>
  <si>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</si>
  <si>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</si>
  <si>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</si>
  <si>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</si>
  <si>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</si>
  <si>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</si>
  <si>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</si>
  <si>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</si>
  <si>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</si>
  <si>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</si>
  <si>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</si>
  <si>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</si>
  <si>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</si>
  <si>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</si>
  <si>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</si>
  <si>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</si>
  <si>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</si>
  <si>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</si>
  <si>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</si>
  <si>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</si>
  <si>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</si>
  <si>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</si>
  <si>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</si>
  <si>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</si>
  <si>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</si>
  <si>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</si>
  <si>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</si>
  <si>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</si>
  <si>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</si>
  <si>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</si>
  <si>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</si>
  <si>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</si>
  <si>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</si>
  <si>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</si>
  <si>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</si>
  <si>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</si>
  <si>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</si>
  <si>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</si>
  <si>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</si>
  <si>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</si>
  <si>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</si>
  <si>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</si>
  <si>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</si>
  <si>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</si>
  <si>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</si>
  <si>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</si>
  <si>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</si>
  <si>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</si>
  <si>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</si>
  <si>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</si>
  <si>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</si>
  <si>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</si>
  <si>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</si>
  <si>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</si>
  <si>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</si>
  <si>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</si>
  <si>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</si>
  <si>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</si>
  <si>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</si>
  <si>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</si>
  <si>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</si>
  <si>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</si>
  <si>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</si>
  <si>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</si>
  <si>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</si>
  <si>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</si>
  <si>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</si>
  <si>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</si>
  <si>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</si>
  <si>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</si>
  <si>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</si>
  <si>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</si>
  <si>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</si>
  <si>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</si>
  <si>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</si>
  <si>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</si>
  <si>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</si>
  <si>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</si>
  <si>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</si>
  <si>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</si>
  <si>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</si>
  <si>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</si>
  <si>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</si>
  <si>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</si>
  <si>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</si>
  <si>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</si>
  <si>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</si>
  <si>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</si>
  <si>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</si>
  <si>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</si>
  <si>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</si>
  <si>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</si>
  <si>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</si>
  <si>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</si>
  <si>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</si>
  <si>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</si>
  <si>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</si>
  <si>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</si>
  <si>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</si>
  <si>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</si>
  <si>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</si>
  <si>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</si>
  <si>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</si>
  <si>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</si>
  <si>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</si>
  <si>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</si>
  <si>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</si>
  <si>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</si>
  <si>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</si>
  <si>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</si>
  <si>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</si>
  <si>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</si>
  <si>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</si>
  <si>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</si>
  <si>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</si>
  <si>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</si>
  <si>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</si>
  <si>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</si>
  <si>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</si>
  <si>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</si>
  <si>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</si>
  <si>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</si>
  <si>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</si>
  <si>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</si>
  <si>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</si>
  <si>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</si>
  <si>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</si>
  <si>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</si>
  <si>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</si>
  <si>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</si>
  <si>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</si>
  <si>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</si>
  <si>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</si>
  <si>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</si>
  <si>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</si>
  <si>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</si>
  <si>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</si>
  <si>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</si>
  <si>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</si>
  <si>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</si>
  <si>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</si>
  <si>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</si>
  <si>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</si>
  <si>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</si>
  <si>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</si>
  <si>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</si>
  <si>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</si>
  <si>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</si>
  <si>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</si>
  <si>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</si>
  <si>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</si>
  <si>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</si>
  <si>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</si>
  <si>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</si>
  <si>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</si>
  <si>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</si>
  <si>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</si>
  <si>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</si>
  <si>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</si>
  <si>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</si>
  <si>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</si>
  <si>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</si>
  <si>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</si>
  <si>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</si>
  <si>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</si>
  <si>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</si>
  <si>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</si>
  <si>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</si>
  <si>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</si>
  <si>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</si>
  <si>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</si>
  <si>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</si>
  <si>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</si>
  <si>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</si>
  <si>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</si>
  <si>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</si>
  <si>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</si>
  <si>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</si>
  <si>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</si>
  <si>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</si>
  <si>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</si>
  <si>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</si>
  <si>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</si>
  <si>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</si>
  <si>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</si>
  <si>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</si>
  <si>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</si>
  <si>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</si>
  <si>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</si>
  <si>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</si>
  <si>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</si>
  <si>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</si>
  <si>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</si>
  <si>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</si>
  <si>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</si>
  <si>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</si>
  <si>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</si>
  <si>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</si>
  <si>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</si>
  <si>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</si>
  <si>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</si>
  <si>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</si>
  <si>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</si>
  <si>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</si>
  <si>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</si>
  <si>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</si>
  <si>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</si>
  <si>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</si>
  <si>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</si>
  <si>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</si>
  <si>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</si>
  <si>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</si>
  <si>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</si>
  <si>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</si>
  <si>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</si>
  <si>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</si>
  <si>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</si>
  <si>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</si>
  <si>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</si>
  <si>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</si>
  <si>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</si>
  <si>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</si>
  <si>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</si>
  <si>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</si>
  <si>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</si>
  <si>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</si>
  <si>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</si>
  <si>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</si>
  <si>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</si>
  <si>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</si>
  <si>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</si>
  <si>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</si>
  <si>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</si>
  <si>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</si>
  <si>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</si>
  <si>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</si>
  <si>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</si>
  <si>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</si>
  <si>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</si>
  <si>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</si>
  <si>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</si>
  <si>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</si>
  <si>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</si>
  <si>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</si>
  <si>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</si>
  <si>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</si>
  <si>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</si>
  <si>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</si>
  <si>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</si>
  <si>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</si>
  <si>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</si>
  <si>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</si>
  <si>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</si>
  <si>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</si>
  <si>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</si>
  <si>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</si>
  <si>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</si>
  <si>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</si>
  <si>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</si>
  <si>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</si>
  <si>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</si>
  <si>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</si>
  <si>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</si>
  <si>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</si>
  <si>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</si>
  <si>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</si>
  <si>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</si>
  <si>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</si>
  <si>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</si>
  <si>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</si>
  <si>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</si>
  <si>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</si>
  <si>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</si>
  <si>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</si>
  <si>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</si>
  <si>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</si>
  <si>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</si>
  <si>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</si>
  <si>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</si>
  <si>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</si>
  <si>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</si>
  <si>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</si>
  <si>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</si>
  <si>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</si>
  <si>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</si>
  <si>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</si>
  <si>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</si>
  <si>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</si>
  <si>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</si>
  <si>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</si>
  <si>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</si>
  <si>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</si>
  <si>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</si>
  <si>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</si>
  <si>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</si>
  <si>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</si>
  <si>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</si>
  <si>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</si>
  <si>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</si>
  <si>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</si>
  <si>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</si>
  <si>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</si>
  <si>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</si>
  <si>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</si>
  <si>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</si>
  <si>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</si>
  <si>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</si>
  <si>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</si>
  <si>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</si>
  <si>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</si>
  <si>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</si>
  <si>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</si>
  <si>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</si>
  <si>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</si>
  <si>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</si>
  <si>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</si>
  <si>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</si>
  <si>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</si>
  <si>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</si>
  <si>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</si>
  <si>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</si>
  <si>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</si>
  <si>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</si>
  <si>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</si>
  <si>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</si>
  <si>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</si>
  <si>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</si>
  <si>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</si>
  <si>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</si>
  <si>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</si>
  <si>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</si>
  <si>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</si>
  <si>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</si>
  <si>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</si>
  <si>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</si>
  <si>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</si>
  <si>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</si>
  <si>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</si>
  <si>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</si>
  <si>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</si>
  <si>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</si>
  <si>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</si>
  <si>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</si>
  <si>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</si>
  <si>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</si>
  <si>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</si>
  <si>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</si>
  <si>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</si>
  <si>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</si>
  <si>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</si>
  <si>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</si>
  <si>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</si>
  <si>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</si>
  <si>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</si>
  <si>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</si>
  <si>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</si>
  <si>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</si>
  <si>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</si>
  <si>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</si>
  <si>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</si>
  <si>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</si>
  <si>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</si>
  <si>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</si>
  <si>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</si>
  <si>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</si>
  <si>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</si>
  <si>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</si>
  <si>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</si>
  <si>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</si>
  <si>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</si>
  <si>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</si>
  <si>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</si>
  <si>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</si>
  <si>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</si>
  <si>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</si>
  <si>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</si>
  <si>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</si>
  <si>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</si>
  <si>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</si>
  <si>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</si>
  <si>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</si>
  <si>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</si>
  <si>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</si>
  <si>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</si>
  <si>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</si>
  <si>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</si>
  <si>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</si>
  <si>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</si>
  <si>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</si>
  <si>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</si>
  <si>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</si>
  <si>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</si>
  <si>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</si>
  <si>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</si>
  <si>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</si>
  <si>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</si>
  <si>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</si>
  <si>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</si>
  <si>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</si>
  <si>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</si>
  <si>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</si>
  <si>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</si>
  <si>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</si>
  <si>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</si>
  <si>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</si>
  <si>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</si>
  <si>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</si>
  <si>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</si>
  <si>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</si>
  <si>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</si>
  <si>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</si>
  <si>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</si>
  <si>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</si>
  <si>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</si>
  <si>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</si>
  <si>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</si>
  <si>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</si>
  <si>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</si>
  <si>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</si>
  <si>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</si>
  <si>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</si>
  <si>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</si>
  <si>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</si>
  <si>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</si>
  <si>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</si>
  <si>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</si>
  <si>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</si>
  <si>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</si>
  <si>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</si>
  <si>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</si>
  <si>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</si>
  <si>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</si>
  <si>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</si>
  <si>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</si>
  <si>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</si>
  <si>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</si>
  <si>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</si>
  <si>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</si>
  <si>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</si>
  <si>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</si>
  <si>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</si>
  <si>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</si>
  <si>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</si>
  <si>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</si>
  <si>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</si>
  <si>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</si>
  <si>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</si>
  <si>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</si>
  <si>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</si>
  <si>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</si>
  <si>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</si>
  <si>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</si>
  <si>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</si>
  <si>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</si>
  <si>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</si>
  <si>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</si>
  <si>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</si>
  <si>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</si>
  <si>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</si>
  <si>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</si>
  <si>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</si>
  <si>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</si>
  <si>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</si>
  <si>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</si>
  <si>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</si>
  <si>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</si>
  <si>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</si>
  <si>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</si>
  <si>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</si>
  <si>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</si>
  <si>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</si>
  <si>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</si>
  <si>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</si>
  <si>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</si>
  <si>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</si>
  <si>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</si>
  <si>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</si>
  <si>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</si>
  <si>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</si>
  <si>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</si>
  <si>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</si>
  <si>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</si>
  <si>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</si>
  <si>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</si>
  <si>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</si>
  <si>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</si>
  <si>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</si>
  <si>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</si>
  <si>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</si>
  <si>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</si>
  <si>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</si>
  <si>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</si>
  <si>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</si>
  <si>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</si>
  <si>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</si>
  <si>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</si>
  <si>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</si>
  <si>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</si>
  <si>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</si>
  <si>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</si>
  <si>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</si>
  <si>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</si>
  <si>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</si>
  <si>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</si>
  <si>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</si>
  <si>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</si>
  <si>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</si>
  <si>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</si>
  <si>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</si>
  <si>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</si>
  <si>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</si>
  <si>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</si>
  <si>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</si>
  <si>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</si>
  <si>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</si>
  <si>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</si>
  <si>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</si>
  <si>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</si>
  <si>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</si>
  <si>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</si>
  <si>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</si>
  <si>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</si>
  <si>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</si>
  <si>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</si>
  <si>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</si>
  <si>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</si>
  <si>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</si>
  <si>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</si>
  <si>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</si>
  <si>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</si>
  <si>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</si>
  <si>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</si>
  <si>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</si>
  <si>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</si>
  <si>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</si>
  <si>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</si>
  <si>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</si>
  <si>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</si>
  <si>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</si>
  <si>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</si>
  <si>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</si>
  <si>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</si>
  <si>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</si>
  <si>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</si>
  <si>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</si>
  <si>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</si>
  <si>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</si>
  <si>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</si>
  <si>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</si>
  <si>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</si>
  <si>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</si>
  <si>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</si>
  <si>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</si>
  <si>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</si>
  <si>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</si>
  <si>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</si>
  <si>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</si>
  <si>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</si>
  <si>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</si>
  <si>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</si>
  <si>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</si>
  <si>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</si>
  <si>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</si>
  <si>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</si>
  <si>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</si>
  <si>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</si>
  <si>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</si>
  <si>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</si>
  <si>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</si>
  <si>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</si>
  <si>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</si>
  <si>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</si>
  <si>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</si>
  <si>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</si>
  <si>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</si>
  <si>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</si>
  <si>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</si>
  <si>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</si>
  <si>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</si>
  <si>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</si>
  <si>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</si>
  <si>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</si>
  <si>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</si>
  <si>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</si>
  <si>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</si>
  <si>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</si>
  <si>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</si>
  <si>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</si>
  <si>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</si>
  <si>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</si>
  <si>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</si>
  <si>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</si>
  <si>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</si>
  <si>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</si>
  <si>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</si>
  <si>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</si>
  <si>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</si>
  <si>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</si>
  <si>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</si>
  <si>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</si>
  <si>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</si>
  <si>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</si>
  <si>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</si>
  <si>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</si>
  <si>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</si>
  <si>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</si>
  <si>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</si>
  <si>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</si>
  <si>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</si>
  <si>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</si>
  <si>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</si>
  <si>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</si>
  <si>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</si>
  <si>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</si>
  <si>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</si>
  <si>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</si>
  <si>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</si>
  <si>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</si>
  <si>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</si>
  <si>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</si>
  <si>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</si>
  <si>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</si>
  <si>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</si>
  <si>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</si>
  <si>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</si>
  <si>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</si>
  <si>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</si>
  <si>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</si>
  <si>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</si>
  <si>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</si>
  <si>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</si>
  <si>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</si>
  <si>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</si>
  <si>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</si>
  <si>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</si>
  <si>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</si>
  <si>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</si>
  <si>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</si>
  <si>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</si>
  <si>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</si>
  <si>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</si>
  <si>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</si>
  <si>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</si>
  <si>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</si>
  <si>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</si>
  <si>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</si>
  <si>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</si>
  <si>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</si>
  <si>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</si>
  <si>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</si>
  <si>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</si>
  <si>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</si>
  <si>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</si>
  <si>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</si>
  <si>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</si>
  <si>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</si>
  <si>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</si>
  <si>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</si>
  <si>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</si>
  <si>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</si>
  <si>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</si>
  <si>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</si>
  <si>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</si>
  <si>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</si>
  <si>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</si>
  <si>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</si>
  <si>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</si>
  <si>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</si>
  <si>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</si>
  <si>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</si>
  <si>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</si>
  <si>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</si>
  <si>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</si>
  <si>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</si>
  <si>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</si>
  <si>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</si>
  <si>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</si>
  <si>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</si>
  <si>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</si>
  <si>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</si>
  <si>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</si>
  <si>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</si>
  <si>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</si>
  <si>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</si>
  <si>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</si>
  <si>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</si>
  <si>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</si>
  <si>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</si>
  <si>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</si>
  <si>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</si>
  <si>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</si>
  <si>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</si>
  <si>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</si>
  <si>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</si>
  <si>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</si>
  <si>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</si>
  <si>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</si>
  <si>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</si>
  <si>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</si>
  <si>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</si>
  <si>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</si>
  <si>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</si>
  <si>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</si>
  <si>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</si>
  <si>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</si>
  <si>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</si>
  <si>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</si>
  <si>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</si>
  <si>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</si>
  <si>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</si>
  <si>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</si>
  <si>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</si>
  <si>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</si>
  <si>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</si>
  <si>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</si>
  <si>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</si>
  <si>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</si>
  <si>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</si>
  <si>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</si>
  <si>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</si>
  <si>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</si>
  <si>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</si>
  <si>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</si>
  <si>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</si>
  <si>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</si>
  <si>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</si>
  <si>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</si>
  <si>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</si>
  <si>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</si>
  <si>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</si>
  <si>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</si>
  <si>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</si>
  <si>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</si>
  <si>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</si>
  <si>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</si>
  <si>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</si>
  <si>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</si>
  <si>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</si>
  <si>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</si>
  <si>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</si>
  <si>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</si>
  <si>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</si>
  <si>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</si>
  <si>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</si>
  <si>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</si>
  <si>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</si>
  <si>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</si>
  <si>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</si>
  <si>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</si>
  <si>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</si>
  <si>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</si>
  <si>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</si>
  <si>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</si>
  <si>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</si>
  <si>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</si>
  <si>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</si>
  <si>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</si>
  <si>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</si>
  <si>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</si>
  <si>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</si>
  <si>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</si>
  <si>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</si>
  <si>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</si>
  <si>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</si>
  <si>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</si>
  <si>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</si>
  <si>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</si>
  <si>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</si>
  <si>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</si>
  <si>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</si>
  <si>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</si>
  <si>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</si>
  <si>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</si>
  <si>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</si>
  <si>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</si>
  <si>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</si>
  <si>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</si>
  <si>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</si>
  <si>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</si>
  <si>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</si>
  <si>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</si>
  <si>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</si>
  <si>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</si>
  <si>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</si>
  <si>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</si>
  <si>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</si>
  <si>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</si>
  <si>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</si>
  <si>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</si>
  <si>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</si>
  <si>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</si>
  <si>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</si>
  <si>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</si>
  <si>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</si>
  <si>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</si>
  <si>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</si>
  <si>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</si>
  <si>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</si>
  <si>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</si>
  <si>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</si>
  <si>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</si>
  <si>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</si>
  <si>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</si>
  <si>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</si>
  <si>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</si>
  <si>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</si>
  <si>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</si>
  <si>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</si>
  <si>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</si>
  <si>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</si>
  <si>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</si>
  <si>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</si>
  <si>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</si>
  <si>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</si>
  <si>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</si>
  <si>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</si>
  <si>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</si>
  <si>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</si>
  <si>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</si>
  <si>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</si>
  <si>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</si>
  <si>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</si>
  <si>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</si>
  <si>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</si>
  <si>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</si>
  <si>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</si>
  <si>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</si>
  <si>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</si>
  <si>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</si>
  <si>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</si>
  <si>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</si>
  <si>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</si>
  <si>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</si>
  <si>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</si>
  <si>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</si>
  <si>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</si>
  <si>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</si>
  <si>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</si>
  <si>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</si>
  <si>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</si>
  <si>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</si>
  <si>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</si>
  <si>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</si>
  <si>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</si>
  <si>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</si>
  <si>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</si>
  <si>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</si>
  <si>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</si>
  <si>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</si>
  <si>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</si>
  <si>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</si>
  <si>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</si>
  <si>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</si>
  <si>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</si>
  <si>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</si>
  <si>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</si>
  <si>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</si>
  <si>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</si>
  <si>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</si>
  <si>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</si>
  <si>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</si>
  <si>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</si>
  <si>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</si>
  <si>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</si>
  <si>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</si>
  <si>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</si>
  <si>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</si>
  <si>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</si>
  <si>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</si>
  <si>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</si>
  <si>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</si>
  <si>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</si>
  <si>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</si>
  <si>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</si>
  <si>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</si>
  <si>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</si>
  <si>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</si>
  <si>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</si>
  <si>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</si>
  <si>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</si>
  <si>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</si>
  <si>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</si>
  <si>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</si>
  <si>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</si>
  <si>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</si>
  <si>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</si>
  <si>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</si>
  <si>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</si>
  <si>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</si>
  <si>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</si>
  <si>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</si>
  <si>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</si>
  <si>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</si>
  <si>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</si>
  <si>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</si>
  <si>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</si>
  <si>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</si>
  <si>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</si>
  <si>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</si>
  <si>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</si>
  <si>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</si>
  <si>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</si>
  <si>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</si>
  <si>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</si>
  <si>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</si>
  <si>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</si>
  <si>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</si>
  <si>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</si>
  <si>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</si>
  <si>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</si>
  <si>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</si>
  <si>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</si>
  <si>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</si>
  <si>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</si>
  <si>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</si>
  <si>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</si>
  <si>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</si>
  <si>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</si>
  <si>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</si>
  <si>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</si>
  <si>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</si>
  <si>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</si>
  <si>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</si>
  <si>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</si>
  <si>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</si>
  <si>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</si>
  <si>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</si>
  <si>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</si>
  <si>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</si>
  <si>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</si>
  <si>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</si>
  <si>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</si>
  <si>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</si>
  <si>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</si>
  <si>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</si>
  <si>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</si>
  <si>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</si>
  <si>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</si>
  <si>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</si>
  <si>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</si>
  <si>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</si>
  <si>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</si>
  <si>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</si>
  <si>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</si>
  <si>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</si>
  <si>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</si>
  <si>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</si>
  <si>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</si>
  <si>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</si>
  <si>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</si>
  <si>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</si>
  <si>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</si>
  <si>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</si>
  <si>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</si>
  <si>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</si>
  <si>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</si>
  <si>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</si>
  <si>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</si>
  <si>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</si>
  <si>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</si>
  <si>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</si>
  <si>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</si>
  <si>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</si>
  <si>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</si>
  <si>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</si>
  <si>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</si>
  <si>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</si>
  <si>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</si>
  <si>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</si>
  <si>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</si>
  <si>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</si>
  <si>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</si>
  <si>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</si>
  <si>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</si>
  <si>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</si>
  <si>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</si>
  <si>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</si>
  <si>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</si>
  <si>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</si>
  <si>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</si>
  <si>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</si>
  <si>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</si>
  <si>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</si>
  <si>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</si>
  <si>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</si>
  <si>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</si>
  <si>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</si>
  <si>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</si>
  <si>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</si>
  <si>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</si>
  <si>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</si>
  <si>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</si>
  <si>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</si>
  <si>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</si>
  <si>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</si>
  <si>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</si>
  <si>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</si>
  <si>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</si>
  <si>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</si>
  <si>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</si>
  <si>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</si>
  <si>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</si>
  <si>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</si>
  <si>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</si>
  <si>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</si>
  <si>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</si>
  <si>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</si>
  <si>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</si>
  <si>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</si>
  <si>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</si>
  <si>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</si>
  <si>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</si>
  <si>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</si>
  <si>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</si>
  <si>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</si>
  <si>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</si>
  <si>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</si>
  <si>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</si>
  <si>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</si>
  <si>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</si>
  <si>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</si>
  <si>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</si>
  <si>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</si>
  <si>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</si>
  <si>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</si>
  <si>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</si>
  <si>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</si>
  <si>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</si>
  <si>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</si>
  <si>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</si>
  <si>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</si>
  <si>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</si>
  <si>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</si>
  <si>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</si>
  <si>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</si>
  <si>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</si>
  <si>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</si>
  <si>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</si>
  <si>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</si>
  <si>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</si>
  <si>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</si>
  <si>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</si>
  <si>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</si>
  <si>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</si>
  <si>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</si>
  <si>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</si>
  <si>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</si>
  <si>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</si>
  <si>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</si>
  <si>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</si>
  <si>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</si>
  <si>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</si>
  <si>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</si>
  <si>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</si>
  <si>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</si>
  <si>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</si>
  <si>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</si>
  <si>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</si>
  <si>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</si>
  <si>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</si>
  <si>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</si>
  <si>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</si>
  <si>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</si>
  <si>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</si>
  <si>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</si>
  <si>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</si>
  <si>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</si>
  <si>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</si>
  <si>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</si>
  <si>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</si>
  <si>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</si>
  <si>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</si>
  <si>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</si>
  <si>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</si>
  <si>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</si>
  <si>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</si>
  <si>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</si>
  <si>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</si>
  <si>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</si>
  <si>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</si>
  <si>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</si>
  <si>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</si>
  <si>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</si>
  <si>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</si>
  <si>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</si>
  <si>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</si>
  <si>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</si>
  <si>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</si>
  <si>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</si>
  <si>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</si>
  <si>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</si>
  <si>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</si>
  <si>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</si>
  <si>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</si>
  <si>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</si>
  <si>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</si>
  <si>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</si>
  <si>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</si>
  <si>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</si>
  <si>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</si>
  <si>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</si>
  <si>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</si>
  <si>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</si>
  <si>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</si>
  <si>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</si>
  <si>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</si>
  <si>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</si>
  <si>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</si>
  <si>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</si>
  <si>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</si>
  <si>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</si>
  <si>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</si>
  <si>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</si>
  <si>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</si>
  <si>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</si>
  <si>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</si>
  <si>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</si>
  <si>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</si>
  <si>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</si>
  <si>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</si>
  <si>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</si>
  <si>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</si>
  <si>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</si>
  <si>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</si>
  <si>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</si>
  <si>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</si>
  <si>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</si>
  <si>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</si>
  <si>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</si>
  <si>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</si>
  <si>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</si>
  <si>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</si>
  <si>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</si>
  <si>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</si>
  <si>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</si>
  <si>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</si>
  <si>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</si>
  <si>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</si>
  <si>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</si>
  <si>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</si>
  <si>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</si>
  <si>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</si>
  <si>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</si>
  <si>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</si>
  <si>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</si>
  <si>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</si>
  <si>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</si>
  <si>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</si>
  <si>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</si>
  <si>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</si>
  <si>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</si>
  <si>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</si>
  <si>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</si>
  <si>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</si>
  <si>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</si>
  <si>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</si>
  <si>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</si>
  <si>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</si>
  <si>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</si>
  <si>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</si>
  <si>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</si>
  <si>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</si>
  <si>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</si>
  <si>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</si>
  <si>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</si>
  <si>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</si>
  <si>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</si>
  <si>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</si>
  <si>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</si>
  <si>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</si>
  <si>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</si>
  <si>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</si>
  <si>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</si>
  <si>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</si>
  <si>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</si>
  <si>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</si>
  <si>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</si>
  <si>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</si>
  <si>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</si>
  <si>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</si>
  <si>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</si>
  <si>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</si>
  <si>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</si>
  <si>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</si>
  <si>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</si>
  <si>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</si>
  <si>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</si>
  <si>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</si>
  <si>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</si>
  <si>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</si>
  <si>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</si>
  <si>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</si>
  <si>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</si>
  <si>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</si>
  <si>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</si>
  <si>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</si>
  <si>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</si>
  <si>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</si>
  <si>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</si>
  <si>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</si>
  <si>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</si>
  <si>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</si>
  <si>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</si>
  <si>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</si>
  <si>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</si>
  <si>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</si>
  <si>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</si>
  <si>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</si>
  <si>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</si>
  <si>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</si>
  <si>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</si>
  <si>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</si>
  <si>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</si>
  <si>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</si>
  <si>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</si>
  <si>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</si>
  <si>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</si>
  <si>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</si>
  <si>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</si>
  <si>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</si>
  <si>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</si>
  <si>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</si>
  <si>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</si>
  <si>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</si>
  <si>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</si>
  <si>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</si>
  <si>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</si>
  <si>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</si>
  <si>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</si>
  <si>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</si>
  <si>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</si>
  <si>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</si>
  <si>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</si>
  <si>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</si>
  <si>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</si>
  <si>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</si>
  <si>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</si>
  <si>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</si>
  <si>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</si>
  <si>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</si>
  <si>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</si>
  <si>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</si>
  <si>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</si>
  <si>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</si>
  <si>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</si>
  <si>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</si>
  <si>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</si>
  <si>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</si>
  <si>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</si>
  <si>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</si>
  <si>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</si>
  <si>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</si>
  <si>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</si>
  <si>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</si>
  <si>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</si>
  <si>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</si>
  <si>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</si>
  <si>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</si>
  <si>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</si>
  <si>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</si>
  <si>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</si>
  <si>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</si>
  <si>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</si>
  <si>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</si>
  <si>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</si>
  <si>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</si>
  <si>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</si>
  <si>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</si>
  <si>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</si>
  <si>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</si>
  <si>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</si>
  <si>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</si>
  <si>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</si>
  <si>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</si>
  <si>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</si>
  <si>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</si>
  <si>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</si>
  <si>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</si>
  <si>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</si>
  <si>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</si>
  <si>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</si>
  <si>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</si>
  <si>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</si>
  <si>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</si>
  <si>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</si>
  <si>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</si>
  <si>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</si>
  <si>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</si>
  <si>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</si>
  <si>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</si>
  <si>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</si>
  <si>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</si>
  <si>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</si>
  <si>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</si>
  <si>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</si>
  <si>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</si>
  <si>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</si>
  <si>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</si>
  <si>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</si>
  <si>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</si>
  <si>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</si>
  <si>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</si>
  <si>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</si>
  <si>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</si>
  <si>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</si>
  <si>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</si>
  <si>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</si>
  <si>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</si>
  <si>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</si>
  <si>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</si>
  <si>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</si>
  <si>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</si>
  <si>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</si>
  <si>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</si>
  <si>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</si>
  <si>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</si>
  <si>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</si>
  <si>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</si>
  <si>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</si>
  <si>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</si>
  <si>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</si>
  <si>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</si>
  <si>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</si>
  <si>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</si>
  <si>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</si>
  <si>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</si>
  <si>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</si>
  <si>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</si>
  <si>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</si>
  <si>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</si>
  <si>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</si>
  <si>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</si>
  <si>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</si>
  <si>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</si>
  <si>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</si>
  <si>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</si>
  <si>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</si>
  <si>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</si>
  <si>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</si>
  <si>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</si>
  <si>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</si>
  <si>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</si>
  <si>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</si>
  <si>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</si>
  <si>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</si>
  <si>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</si>
  <si>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</si>
  <si>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</si>
  <si>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</si>
  <si>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</si>
  <si>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</si>
  <si>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</si>
  <si>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</si>
  <si>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</si>
  <si>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</si>
  <si>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</si>
  <si>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</si>
  <si>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</si>
  <si>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</si>
  <si>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</si>
  <si>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</si>
  <si>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</si>
  <si>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</si>
  <si>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</si>
  <si>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</si>
  <si>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</si>
  <si>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</si>
  <si>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</si>
  <si>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</si>
  <si>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</si>
  <si>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</si>
  <si>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</si>
  <si>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</si>
  <si>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</si>
  <si>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</si>
  <si>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</si>
  <si>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</si>
  <si>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</si>
  <si>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</si>
  <si>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</si>
  <si>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</si>
  <si>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</si>
  <si>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</si>
  <si>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</si>
  <si>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</si>
  <si>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</si>
  <si>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</si>
  <si>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</si>
  <si>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</si>
  <si>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</si>
  <si>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</si>
  <si>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</si>
  <si>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</si>
  <si>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</si>
  <si>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</si>
  <si>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</si>
  <si>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</si>
  <si>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</si>
  <si>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</si>
  <si>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</si>
  <si>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</si>
  <si>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</si>
  <si>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</si>
  <si>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</si>
  <si>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</si>
  <si>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</si>
  <si>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</si>
  <si>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</si>
  <si>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</si>
  <si>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</si>
  <si>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</si>
  <si>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</si>
  <si>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</si>
  <si>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</si>
  <si>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</si>
  <si>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</si>
  <si>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</si>
  <si>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</si>
  <si>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</si>
  <si>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</si>
  <si>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</si>
  <si>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</si>
  <si>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</si>
  <si>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</si>
  <si>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</si>
  <si>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</si>
  <si>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</si>
  <si>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</si>
  <si>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</si>
  <si>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</si>
  <si>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</si>
  <si>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</si>
  <si>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</si>
  <si>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</si>
  <si>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</si>
  <si>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</si>
  <si>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</si>
  <si>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</si>
  <si>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</si>
  <si>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</si>
  <si>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</si>
  <si>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</si>
  <si>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</si>
  <si>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</si>
  <si>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</si>
  <si>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</si>
  <si>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</si>
  <si>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</si>
  <si>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</si>
  <si>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</si>
  <si>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</si>
  <si>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</si>
  <si>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</si>
  <si>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</si>
  <si>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</si>
  <si>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</si>
  <si>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</si>
  <si>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</si>
  <si>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</si>
  <si>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</si>
  <si>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</si>
  <si>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</si>
  <si>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</si>
  <si>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</si>
  <si>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</si>
  <si>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</si>
  <si>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</si>
  <si>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</si>
  <si>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</si>
  <si>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</si>
  <si>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</si>
  <si>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</si>
  <si>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</si>
  <si>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</si>
  <si>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</si>
  <si>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</si>
  <si>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</si>
  <si>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</si>
  <si>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</si>
  <si>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</si>
  <si>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</si>
  <si>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</si>
  <si>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</si>
  <si>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</si>
  <si>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</si>
  <si>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</si>
  <si>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</si>
  <si>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</si>
  <si>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</si>
  <si>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</si>
  <si>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</si>
  <si>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</si>
  <si>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</si>
  <si>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</si>
  <si>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</si>
  <si>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</si>
  <si>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</si>
  <si>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</si>
  <si>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</si>
  <si>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</si>
  <si>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</si>
  <si>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</si>
  <si>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</si>
  <si>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</si>
  <si>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</si>
  <si>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</si>
  <si>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</si>
  <si>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</si>
  <si>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</si>
  <si>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</si>
  <si>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</si>
  <si>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</si>
  <si>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</si>
  <si>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</si>
  <si>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</si>
  <si>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</si>
  <si>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</si>
  <si>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</si>
  <si>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</si>
  <si>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</si>
  <si>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</si>
  <si>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</si>
  <si>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</si>
  <si>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</si>
  <si>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</si>
  <si>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</si>
  <si>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</si>
  <si>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</si>
  <si>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</si>
  <si>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</si>
  <si>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</si>
  <si>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</si>
  <si>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</si>
  <si>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</si>
  <si>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</si>
  <si>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</si>
  <si>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</si>
  <si>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</si>
  <si>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</si>
  <si>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</si>
  <si>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</si>
  <si>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</si>
  <si>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</si>
  <si>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</si>
  <si>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</si>
  <si>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</si>
  <si>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</si>
  <si>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</si>
  <si>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</si>
  <si>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</si>
  <si>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</si>
  <si>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</si>
  <si>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</si>
  <si>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</si>
  <si>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</si>
  <si>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</si>
  <si>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</si>
  <si>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</si>
  <si>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</si>
  <si>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</si>
  <si>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</si>
  <si>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</si>
  <si>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</si>
  <si>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</si>
  <si>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</si>
  <si>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</si>
  <si>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</si>
  <si>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</si>
  <si>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</si>
  <si>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</si>
  <si>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</si>
  <si>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</si>
  <si>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</si>
  <si>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</si>
  <si>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</si>
  <si>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</si>
  <si>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</si>
  <si>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</si>
  <si>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</si>
  <si>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</si>
  <si>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</si>
  <si>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</si>
  <si>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</si>
  <si>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</si>
  <si>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</si>
  <si>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</si>
  <si>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</si>
  <si>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</si>
  <si>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</si>
  <si>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</si>
  <si>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</si>
  <si>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</si>
  <si>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</si>
  <si>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</si>
  <si>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</si>
  <si>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</si>
  <si>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</si>
  <si>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</si>
  <si>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</si>
  <si>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</si>
  <si>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</si>
  <si>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</si>
  <si>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</si>
  <si>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</si>
  <si>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</si>
  <si>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</si>
  <si>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</si>
  <si>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</si>
  <si>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</si>
  <si>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</si>
  <si>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</si>
  <si>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</si>
  <si>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</si>
  <si>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</si>
  <si>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</si>
  <si>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</si>
  <si>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</si>
  <si>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</si>
  <si>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</si>
  <si>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</si>
  <si>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</si>
  <si>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</si>
  <si>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</si>
  <si>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</si>
  <si>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</si>
  <si>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</si>
  <si>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</si>
  <si>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</si>
  <si>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</si>
  <si>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</si>
  <si>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</si>
  <si>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</si>
  <si>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</si>
  <si>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</si>
  <si>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</si>
  <si>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</si>
  <si>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</si>
  <si>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</si>
  <si>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</si>
  <si>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</si>
  <si>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</si>
  <si>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</si>
  <si>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</si>
  <si>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</si>
  <si>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</si>
  <si>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</si>
  <si>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</si>
  <si>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</si>
  <si>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</si>
  <si>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</si>
  <si>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</si>
  <si>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</si>
  <si>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</si>
  <si>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</si>
  <si>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</si>
  <si>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</si>
  <si>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</si>
  <si>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</si>
  <si>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</si>
  <si>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</si>
  <si>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</si>
  <si>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</si>
  <si>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</si>
  <si>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</si>
  <si>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</si>
  <si>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</si>
  <si>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</si>
  <si>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</si>
  <si>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</si>
  <si>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</si>
  <si>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</si>
  <si>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</si>
  <si>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</si>
  <si>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</si>
  <si>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</si>
  <si>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</si>
  <si>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</si>
  <si>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</si>
  <si>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</si>
  <si>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</si>
  <si>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</si>
  <si>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</si>
  <si>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</si>
  <si>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</si>
  <si>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</si>
  <si>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</si>
  <si>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</si>
  <si>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</si>
  <si>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</si>
  <si>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</si>
  <si>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</si>
  <si>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</si>
  <si>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</si>
  <si>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</si>
  <si>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</si>
  <si>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</si>
  <si>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</si>
  <si>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</si>
  <si>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</si>
  <si>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</si>
  <si>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</si>
  <si>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</si>
  <si>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</si>
  <si>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</si>
  <si>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</si>
  <si>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</si>
  <si>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</si>
  <si>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</si>
  <si>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</si>
  <si>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</si>
  <si>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</si>
  <si>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</si>
  <si>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</si>
  <si>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</si>
  <si>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</si>
  <si>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</si>
  <si>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</si>
  <si>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</si>
  <si>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</si>
  <si>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</si>
  <si>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</si>
  <si>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</si>
  <si>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</si>
  <si>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</si>
  <si>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</si>
  <si>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</si>
  <si>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</si>
  <si>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</si>
  <si>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</si>
  <si>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</si>
  <si>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</si>
  <si>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</si>
  <si>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</si>
  <si>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</si>
  <si>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</si>
  <si>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</si>
  <si>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</si>
  <si>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</si>
  <si>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</si>
  <si>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</si>
  <si>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</si>
  <si>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</si>
  <si>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</si>
  <si>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</si>
  <si>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</si>
  <si>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</si>
  <si>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</si>
  <si>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</si>
  <si>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</si>
  <si>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</si>
  <si>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</si>
  <si>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</si>
  <si>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</si>
  <si>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</si>
  <si>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</si>
  <si>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</si>
  <si>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</si>
  <si>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</si>
  <si>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</si>
  <si>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</si>
  <si>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</si>
  <si>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</si>
  <si>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</si>
  <si>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</si>
  <si>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</si>
  <si>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</si>
  <si>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</si>
  <si>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</si>
  <si>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</si>
  <si>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</si>
  <si>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</si>
  <si>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</si>
  <si>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</si>
  <si>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</si>
  <si>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</si>
  <si>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</si>
  <si>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</si>
  <si>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</si>
  <si>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</si>
  <si>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</si>
  <si>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</si>
  <si>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</si>
  <si>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</si>
  <si>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</si>
  <si>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</si>
  <si>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</si>
  <si>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</si>
  <si>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</si>
  <si>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</si>
  <si>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</si>
  <si>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</si>
  <si>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</si>
  <si>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</si>
  <si>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</si>
  <si>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</si>
  <si>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</si>
  <si>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</si>
  <si>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</si>
  <si>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</si>
  <si>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</si>
  <si>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</si>
  <si>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</si>
  <si>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</si>
  <si>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</si>
  <si>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</si>
  <si>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</si>
  <si>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</si>
  <si>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</si>
  <si>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</si>
  <si>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</si>
  <si>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</si>
  <si>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</si>
  <si>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</si>
  <si>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</si>
  <si>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</si>
  <si>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</si>
  <si>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</si>
  <si>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</si>
  <si>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</si>
  <si>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</si>
  <si>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</si>
  <si>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</si>
  <si>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</si>
  <si>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</si>
  <si>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</si>
  <si>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</si>
  <si>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</si>
  <si>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</si>
  <si>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</si>
  <si>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</si>
  <si>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</si>
  <si>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</si>
  <si>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</si>
  <si>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</si>
  <si>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</si>
  <si>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</si>
  <si>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</si>
  <si>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</si>
  <si>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</si>
  <si>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</si>
  <si>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</si>
  <si>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</si>
  <si>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</si>
  <si>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</si>
  <si>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</si>
  <si>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</si>
  <si>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</si>
  <si>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</si>
  <si>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</si>
  <si>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</si>
  <si>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</si>
  <si>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</si>
  <si>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</si>
  <si>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</si>
  <si>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</si>
  <si>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</si>
  <si>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</si>
  <si>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</si>
  <si>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</si>
  <si>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</si>
  <si>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</si>
  <si>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</si>
  <si>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</si>
  <si>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</si>
  <si>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</si>
  <si>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</si>
  <si>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</si>
  <si>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</si>
  <si>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</si>
  <si>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</si>
  <si>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</si>
  <si>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</si>
  <si>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</si>
  <si>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</si>
  <si>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</si>
  <si>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</si>
  <si>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</si>
  <si>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</si>
  <si>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</si>
  <si>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</si>
  <si>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</si>
  <si>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</si>
  <si>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</si>
  <si>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</si>
  <si>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</si>
  <si>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</si>
  <si>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</si>
  <si>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</si>
  <si>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</si>
  <si>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</si>
  <si>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</si>
  <si>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</si>
  <si>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</si>
  <si>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</si>
  <si>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</si>
  <si>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</si>
  <si>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</si>
  <si>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</si>
  <si>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</si>
  <si>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</si>
  <si>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</si>
  <si>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</si>
  <si>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</si>
  <si>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</si>
  <si>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</si>
  <si>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</si>
  <si>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</si>
  <si>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</si>
  <si>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</si>
  <si>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</si>
  <si>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</si>
  <si>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</si>
  <si>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</si>
  <si>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</si>
  <si>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</si>
  <si>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</si>
  <si>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</si>
  <si>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</si>
  <si>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</si>
  <si>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</si>
  <si>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</si>
  <si>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</si>
  <si>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</si>
  <si>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</si>
  <si>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</si>
  <si>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</si>
  <si>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</si>
  <si>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</si>
  <si>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</si>
  <si>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</si>
  <si>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</si>
  <si>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</si>
  <si>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</si>
  <si>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</si>
  <si>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</si>
  <si>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</si>
  <si>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</si>
  <si>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</si>
  <si>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</si>
  <si>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</si>
  <si>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</si>
  <si>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</si>
  <si>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</si>
  <si>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</si>
  <si>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</si>
  <si>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</si>
  <si>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</si>
  <si>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</si>
  <si>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</si>
  <si>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</si>
  <si>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</si>
  <si>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</si>
  <si>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</si>
  <si>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</si>
  <si>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</si>
  <si>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</si>
  <si>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</si>
  <si>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</si>
  <si>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</si>
  <si>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</si>
  <si>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</si>
  <si>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</si>
  <si>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</si>
  <si>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</si>
  <si>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</si>
  <si>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</si>
  <si>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</si>
  <si>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</si>
  <si>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</si>
  <si>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</si>
  <si>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</si>
  <si>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</si>
  <si>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</si>
  <si>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</si>
  <si>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</si>
  <si>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</si>
  <si>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</si>
  <si>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</si>
  <si>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</si>
  <si>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</si>
  <si>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</si>
  <si>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</si>
  <si>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</si>
  <si>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</si>
  <si>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</si>
  <si>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</si>
  <si>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</si>
  <si>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</si>
  <si>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</si>
  <si>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</si>
  <si>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</si>
  <si>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</si>
  <si>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</si>
  <si>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</si>
  <si>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</si>
  <si>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</si>
  <si>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</si>
  <si>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</si>
  <si>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</si>
  <si>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</si>
  <si>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</si>
  <si>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</si>
  <si>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</si>
  <si>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</si>
  <si>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</si>
  <si>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</si>
  <si>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</si>
  <si>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</si>
  <si>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</si>
  <si>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</si>
  <si>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</si>
  <si>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</si>
  <si>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</si>
  <si>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</si>
  <si>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</si>
  <si>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</si>
  <si>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</si>
  <si>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</si>
  <si>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</si>
  <si>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</si>
  <si>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</si>
  <si>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</si>
  <si>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</si>
  <si>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</si>
  <si>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</si>
  <si>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</si>
  <si>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</si>
  <si>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</si>
  <si>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</si>
  <si>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</si>
  <si>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</si>
  <si>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</si>
  <si>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</si>
  <si>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</si>
  <si>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</si>
  <si>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</si>
  <si>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</si>
  <si>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</si>
  <si>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</si>
  <si>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</si>
  <si>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</si>
  <si>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</si>
  <si>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</si>
  <si>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</si>
  <si>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</si>
  <si>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</si>
  <si>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</si>
  <si>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</si>
  <si>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</si>
  <si>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</si>
  <si>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</si>
  <si>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</si>
  <si>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</si>
  <si>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</si>
  <si>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</si>
  <si>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</si>
  <si>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</si>
  <si>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</si>
  <si>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</si>
  <si>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</si>
  <si>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</si>
  <si>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</si>
  <si>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</si>
  <si>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</si>
  <si>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</si>
  <si>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</si>
  <si>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</si>
  <si>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</si>
  <si>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</si>
  <si>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</si>
  <si>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</si>
  <si>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</si>
  <si>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</si>
  <si>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</si>
  <si>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</si>
  <si>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</si>
  <si>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</si>
  <si>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</si>
  <si>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</si>
  <si>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</si>
  <si>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</si>
  <si>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</si>
  <si>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</si>
  <si>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</si>
  <si>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</si>
  <si>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</si>
  <si>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</si>
  <si>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</si>
  <si>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</si>
  <si>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</si>
  <si>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</si>
  <si>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</si>
  <si>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</si>
  <si>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</si>
  <si>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</si>
  <si>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</si>
  <si>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</si>
  <si>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</si>
  <si>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</si>
  <si>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</si>
  <si>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</si>
  <si>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</si>
  <si>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</si>
  <si>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</si>
  <si>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</si>
  <si>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</si>
  <si>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</si>
  <si>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</si>
  <si>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</si>
  <si>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</si>
  <si>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</si>
  <si>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</si>
  <si>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</si>
  <si>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</si>
  <si>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</si>
  <si>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</si>
  <si>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</si>
  <si>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</si>
  <si>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</si>
  <si>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</si>
  <si>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</si>
  <si>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</si>
  <si>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</si>
  <si>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</si>
  <si>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</si>
  <si>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</si>
  <si>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</si>
  <si>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</si>
  <si>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</si>
  <si>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</si>
  <si>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</si>
  <si>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</si>
  <si>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</si>
  <si>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</si>
  <si>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</si>
  <si>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</si>
  <si>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</si>
  <si>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</si>
  <si>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</si>
  <si>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</si>
  <si>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</si>
  <si>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</si>
  <si>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</si>
  <si>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</si>
  <si>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</si>
  <si>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</si>
  <si>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</si>
  <si>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</si>
  <si>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</si>
  <si>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</si>
  <si>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</si>
  <si>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</si>
  <si>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</si>
  <si>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</si>
  <si>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</si>
  <si>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</si>
  <si>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</si>
  <si>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</si>
  <si>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</si>
  <si>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</si>
  <si>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</si>
  <si>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</si>
  <si>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</si>
  <si>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</si>
  <si>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</si>
  <si>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</si>
  <si>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</si>
  <si>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</si>
  <si>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</si>
  <si>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</si>
  <si>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</si>
  <si>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</si>
  <si>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</si>
  <si>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</si>
  <si>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</si>
  <si>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</si>
  <si>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</si>
  <si>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</si>
  <si>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</si>
  <si>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</si>
  <si>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</si>
  <si>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</si>
  <si>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</si>
  <si>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</si>
  <si>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</si>
  <si>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</si>
  <si>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</si>
  <si>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</si>
  <si>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</si>
  <si>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</si>
  <si>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</si>
  <si>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</si>
  <si>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</si>
  <si>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</si>
  <si>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</si>
  <si>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</si>
  <si>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</si>
  <si>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</si>
  <si>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</si>
  <si>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</si>
  <si>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</si>
  <si>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</si>
  <si>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</si>
  <si>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</si>
  <si>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</si>
  <si>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</si>
  <si>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</si>
  <si>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</si>
  <si>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</si>
  <si>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</si>
  <si>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</si>
  <si>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</si>
  <si>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</si>
  <si>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</si>
  <si>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</si>
  <si>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</si>
  <si>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</si>
  <si>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</si>
  <si>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</si>
  <si>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</si>
  <si>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</si>
  <si>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</si>
  <si>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</si>
  <si>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</si>
  <si>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</si>
  <si>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</si>
  <si>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</si>
  <si>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</si>
  <si>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</si>
  <si>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</si>
  <si>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</si>
  <si>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</si>
  <si>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</si>
  <si>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</si>
  <si>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</si>
  <si>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</si>
  <si>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</si>
  <si>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</si>
  <si>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</si>
  <si>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</si>
  <si>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</si>
  <si>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</si>
  <si>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</si>
  <si>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</si>
  <si>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</si>
  <si>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</si>
  <si>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</si>
  <si>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</si>
  <si>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</si>
  <si>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</si>
  <si>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</si>
  <si>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</si>
  <si>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</si>
  <si>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</si>
  <si>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</si>
  <si>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</si>
  <si>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</si>
  <si>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</si>
  <si>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</si>
  <si>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</si>
  <si>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</si>
  <si>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</si>
  <si>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</si>
  <si>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</si>
  <si>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</si>
  <si>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</si>
  <si>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</si>
  <si>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</si>
  <si>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</si>
  <si>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</si>
  <si>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</si>
  <si>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</si>
  <si>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</si>
  <si>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</si>
  <si>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</si>
  <si>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</si>
  <si>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</si>
  <si>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</si>
  <si>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</si>
  <si>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</si>
  <si>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</si>
  <si>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</si>
  <si>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</si>
  <si>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</si>
  <si>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</si>
  <si>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</si>
  <si>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</si>
  <si>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</si>
  <si>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</si>
  <si>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</si>
  <si>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</si>
  <si>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</si>
  <si>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</si>
  <si>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</si>
  <si>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</si>
  <si>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</si>
  <si>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</si>
  <si>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</si>
  <si>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</si>
  <si>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</si>
  <si>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</si>
  <si>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</si>
  <si>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</si>
  <si>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</si>
  <si>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</si>
  <si>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</si>
  <si>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</si>
  <si>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</si>
  <si>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</si>
  <si>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</si>
  <si>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</si>
  <si>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</si>
  <si>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</si>
  <si>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</si>
  <si>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</si>
  <si>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</si>
  <si>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</si>
  <si>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</si>
  <si>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</si>
  <si>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</si>
  <si>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</si>
  <si>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</si>
  <si>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</si>
  <si>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</si>
  <si>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</si>
  <si>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</si>
  <si>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</si>
  <si>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</si>
  <si>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</si>
  <si>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</si>
  <si>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</si>
  <si>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</si>
  <si>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</si>
  <si>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</si>
  <si>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</si>
  <si>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</si>
  <si>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</si>
  <si>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</si>
  <si>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</si>
  <si>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</si>
  <si>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</si>
  <si>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</si>
  <si>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</si>
  <si>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</si>
  <si>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</si>
  <si>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</si>
  <si>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</si>
  <si>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</si>
  <si>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</si>
  <si>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</si>
  <si>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</si>
  <si>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</si>
  <si>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</si>
  <si>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</si>
  <si>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</si>
  <si>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</si>
  <si>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</si>
  <si>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</si>
  <si>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</si>
  <si>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</si>
  <si>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</si>
  <si>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</si>
  <si>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</si>
  <si>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</si>
  <si>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</si>
  <si>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</si>
  <si>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</si>
  <si>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</si>
  <si>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</si>
  <si>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</si>
  <si>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</si>
  <si>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</si>
  <si>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</si>
  <si>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</si>
  <si>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</si>
  <si>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</si>
  <si>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</si>
  <si>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</si>
  <si>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</si>
  <si>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</si>
  <si>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</si>
  <si>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</si>
  <si>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</si>
  <si>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</si>
  <si>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</si>
  <si>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</si>
  <si>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</si>
  <si>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</si>
  <si>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</si>
  <si>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</si>
  <si>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</si>
  <si>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</si>
  <si>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</si>
  <si>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</si>
  <si>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</si>
  <si>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</si>
  <si>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</si>
  <si>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</si>
  <si>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</si>
  <si>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</si>
  <si>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</si>
  <si>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</si>
  <si>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</si>
  <si>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</si>
  <si>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</si>
  <si>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</si>
  <si>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</si>
  <si>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</si>
  <si>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</si>
  <si>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</si>
  <si>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</si>
  <si>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</si>
  <si>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</si>
  <si>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</si>
  <si>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</si>
  <si>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</si>
  <si>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</si>
  <si>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</si>
  <si>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</si>
  <si>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</si>
  <si>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</si>
  <si>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</si>
  <si>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</si>
  <si>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</si>
  <si>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</si>
  <si>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</si>
  <si>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</si>
  <si>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</si>
  <si>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</si>
  <si>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</si>
  <si>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</si>
  <si>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</si>
  <si>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</si>
  <si>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</si>
  <si>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</si>
  <si>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</si>
  <si>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</si>
  <si>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</si>
  <si>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</si>
  <si>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</si>
  <si>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</si>
  <si>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</si>
  <si>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</si>
  <si>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</si>
  <si>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</si>
  <si>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</si>
  <si>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</si>
  <si>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</si>
  <si>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</si>
  <si>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</si>
  <si>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</si>
  <si>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</si>
  <si>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</si>
  <si>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</si>
  <si>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</si>
  <si>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</si>
  <si>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</si>
  <si>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</si>
  <si>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</si>
  <si>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</si>
  <si>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</si>
  <si>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</si>
  <si>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</si>
  <si>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</si>
  <si>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</si>
  <si>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</si>
  <si>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</si>
  <si>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</si>
  <si>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</si>
  <si>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</si>
  <si>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</si>
  <si>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</si>
  <si>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</si>
  <si>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</si>
  <si>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</si>
  <si>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</si>
  <si>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</si>
  <si>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</si>
  <si>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</si>
  <si>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</si>
  <si>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</si>
  <si>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</si>
  <si>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</si>
  <si>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</si>
  <si>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</si>
  <si>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</si>
  <si>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</si>
  <si>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</si>
  <si>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</si>
  <si>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</si>
  <si>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</si>
  <si>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</si>
  <si>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</si>
  <si>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</si>
  <si>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</si>
  <si>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</si>
  <si>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</si>
  <si>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</si>
  <si>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</si>
  <si>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</si>
  <si>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</si>
  <si>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</si>
  <si>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</si>
  <si>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</si>
  <si>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</si>
  <si>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</si>
  <si>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</si>
  <si>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</si>
  <si>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</si>
  <si>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</si>
  <si>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</si>
  <si>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</si>
  <si>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</si>
  <si>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</si>
  <si>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</si>
  <si>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</si>
  <si>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</si>
  <si>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</si>
  <si>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</si>
  <si>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</si>
  <si>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</si>
  <si>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</si>
  <si>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</si>
  <si>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</si>
  <si>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</si>
  <si>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</si>
  <si>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</si>
  <si>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</si>
  <si>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</si>
  <si>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</si>
  <si>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</si>
  <si>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</si>
  <si>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</si>
  <si>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</si>
  <si>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</si>
  <si>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</si>
  <si>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</si>
  <si>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</si>
  <si>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</si>
  <si>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</si>
  <si>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</si>
  <si>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</si>
  <si>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</si>
  <si>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</si>
  <si>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</si>
  <si>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</si>
  <si>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</si>
  <si>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</si>
  <si>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</si>
  <si>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</si>
  <si>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</si>
  <si>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</si>
  <si>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</si>
  <si>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</si>
  <si>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</si>
  <si>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</si>
  <si>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</si>
  <si>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</si>
  <si>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</si>
  <si>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</si>
  <si>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</si>
  <si>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</si>
  <si>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</si>
  <si>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</si>
  <si>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</si>
  <si>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</si>
  <si>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</si>
  <si>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</si>
  <si>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</si>
  <si>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</si>
  <si>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</si>
  <si>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</si>
  <si>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</si>
  <si>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</si>
  <si>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</si>
  <si>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</si>
  <si>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</si>
  <si>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</si>
  <si>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</si>
  <si>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</si>
  <si>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</si>
  <si>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</si>
  <si>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</si>
  <si>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</si>
  <si>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</si>
  <si>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</si>
  <si>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</si>
  <si>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</si>
  <si>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</si>
  <si>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</si>
  <si>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</si>
  <si>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</si>
  <si>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</si>
  <si>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</si>
  <si>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</si>
  <si>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</si>
  <si>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</si>
  <si>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</si>
  <si>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</si>
  <si>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</si>
  <si>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</si>
  <si>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</si>
  <si>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</si>
  <si>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</si>
  <si>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</si>
  <si>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</si>
  <si>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</si>
  <si>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</si>
  <si>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</si>
  <si>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</si>
  <si>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</si>
  <si>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</si>
  <si>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</si>
  <si>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</si>
  <si>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</si>
  <si>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</si>
  <si>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</si>
  <si>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</si>
  <si>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</si>
  <si>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</si>
  <si>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</si>
  <si>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</si>
  <si>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</si>
  <si>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</si>
  <si>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</si>
  <si>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</si>
  <si>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</si>
  <si>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</si>
  <si>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</si>
  <si>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</si>
  <si>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</si>
  <si>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</si>
  <si>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</si>
  <si>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</si>
  <si>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</si>
  <si>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</si>
  <si>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</si>
  <si>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</si>
  <si>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</si>
  <si>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</si>
  <si>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</si>
  <si>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</si>
  <si>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</si>
  <si>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</si>
  <si>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</si>
  <si>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</si>
  <si>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</si>
  <si>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</si>
  <si>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</si>
  <si>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</si>
  <si>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</si>
  <si>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</si>
  <si>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</si>
  <si>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</si>
  <si>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</si>
  <si>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</si>
  <si>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</si>
  <si>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</si>
  <si>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</si>
  <si>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</si>
  <si>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</si>
  <si>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</si>
  <si>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</si>
  <si>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</si>
  <si>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</si>
  <si>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</si>
  <si>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</si>
  <si>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</si>
  <si>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</si>
  <si>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</si>
  <si>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</si>
  <si>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</si>
  <si>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</si>
  <si>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</si>
  <si>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</si>
  <si>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</si>
  <si>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</si>
  <si>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</si>
  <si>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</si>
  <si>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</si>
  <si>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</si>
  <si>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</si>
  <si>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</si>
  <si>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</si>
  <si>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</si>
  <si>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</si>
  <si>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</si>
  <si>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</si>
  <si>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</si>
  <si>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</si>
  <si>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</si>
  <si>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</si>
  <si>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</si>
  <si>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</si>
  <si>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</si>
  <si>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</si>
  <si>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</si>
  <si>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</si>
  <si>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</si>
  <si>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</si>
  <si>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</si>
  <si>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</si>
  <si>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</si>
  <si>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</si>
  <si>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</si>
  <si>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</si>
  <si>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</si>
  <si>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</si>
  <si>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</si>
  <si>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</si>
  <si>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</si>
  <si>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</si>
  <si>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</si>
  <si>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</si>
  <si>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</si>
  <si>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</si>
  <si>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</si>
  <si>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</si>
  <si>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</si>
  <si>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</si>
  <si>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</si>
  <si>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</si>
  <si>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</si>
  <si>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</si>
  <si>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</si>
  <si>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</si>
  <si>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</si>
  <si>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</si>
  <si>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</si>
  <si>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</si>
  <si>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</si>
  <si>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</si>
  <si>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</si>
  <si>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</si>
  <si>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</si>
  <si>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</si>
  <si>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</si>
  <si>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</si>
  <si>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</si>
  <si>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</si>
  <si>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</si>
  <si>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</si>
  <si>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</si>
  <si>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</si>
  <si>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</si>
  <si>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</si>
  <si>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</si>
  <si>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</si>
  <si>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</si>
  <si>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</si>
  <si>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</si>
  <si>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</si>
  <si>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</si>
  <si>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</si>
  <si>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</si>
  <si>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</si>
  <si>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</si>
  <si>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</si>
  <si>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</si>
  <si>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</si>
  <si>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</si>
  <si>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</si>
  <si>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</si>
  <si>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</si>
  <si>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</si>
  <si>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</si>
  <si>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</si>
  <si>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</si>
  <si>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</si>
  <si>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</si>
  <si>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</si>
  <si>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</si>
  <si>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</si>
  <si>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</si>
  <si>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</si>
  <si>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</si>
  <si>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</si>
  <si>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</si>
  <si>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</si>
  <si>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</si>
  <si>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</si>
  <si>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</si>
  <si>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</si>
  <si>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</si>
  <si>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</si>
  <si>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</si>
  <si>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</si>
  <si>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</si>
  <si>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</si>
  <si>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</si>
  <si>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</si>
  <si>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</si>
  <si>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</si>
  <si>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</si>
  <si>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</si>
  <si>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</si>
  <si>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</si>
  <si>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</si>
  <si>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</si>
  <si>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</si>
  <si>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</si>
  <si>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</si>
  <si>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</si>
  <si>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</si>
  <si>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</si>
  <si>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</si>
  <si>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</si>
  <si>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</si>
  <si>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</si>
  <si>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</si>
  <si>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</si>
  <si>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</si>
  <si>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</si>
  <si>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</si>
  <si>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</si>
  <si>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</si>
  <si>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</si>
  <si>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</si>
  <si>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</si>
  <si>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</si>
  <si>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</si>
  <si>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</si>
  <si>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</si>
  <si>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</si>
  <si>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</si>
  <si>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</si>
  <si>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</si>
  <si>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</si>
  <si>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</si>
  <si>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</si>
  <si>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</si>
  <si>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</si>
  <si>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</si>
  <si>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</si>
  <si>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</si>
  <si>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</si>
  <si>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</si>
  <si>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</si>
  <si>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</si>
  <si>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</si>
  <si>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</si>
  <si>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</si>
  <si>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</si>
  <si>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</si>
  <si>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</si>
  <si>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</si>
  <si>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</si>
  <si>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</si>
  <si>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</si>
  <si>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</si>
  <si>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</si>
  <si>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</si>
  <si>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</si>
  <si>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</si>
  <si>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</si>
  <si>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</si>
  <si>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</si>
  <si>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</si>
  <si>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</si>
  <si>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</si>
  <si>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</si>
  <si>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</si>
  <si>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</si>
  <si>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</si>
  <si>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</si>
  <si>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</si>
  <si>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</si>
  <si>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</si>
  <si>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</si>
  <si>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</si>
  <si>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</si>
  <si>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</si>
  <si>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</si>
  <si>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</si>
  <si>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</si>
  <si>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</si>
  <si>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</si>
  <si>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</si>
  <si>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</si>
  <si>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</si>
  <si>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</si>
  <si>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</si>
  <si>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</si>
  <si>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</si>
  <si>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</si>
  <si>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</si>
  <si>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</si>
  <si>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</si>
  <si>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</si>
  <si>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</si>
  <si>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</si>
  <si>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</si>
  <si>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</si>
  <si>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</si>
  <si>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</si>
  <si>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</si>
  <si>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</si>
  <si>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</si>
  <si>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</si>
  <si>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</si>
  <si>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</si>
  <si>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</si>
  <si>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</si>
  <si>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</si>
  <si>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</si>
  <si>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</si>
  <si>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</si>
  <si>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</si>
  <si>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</si>
  <si>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</si>
  <si>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</si>
  <si>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</si>
  <si>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</si>
  <si>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</si>
  <si>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</si>
  <si>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</si>
  <si>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</si>
  <si>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</si>
  <si>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</si>
  <si>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</si>
  <si>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</si>
  <si>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</si>
  <si>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</si>
  <si>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</si>
  <si>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</si>
  <si>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</si>
  <si>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</si>
  <si>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</si>
  <si>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</si>
  <si>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</si>
  <si>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</si>
  <si>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</si>
  <si>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</si>
  <si>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</si>
  <si>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</si>
  <si>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</si>
  <si>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</si>
  <si>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</si>
  <si>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</si>
  <si>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</si>
  <si>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</si>
  <si>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</si>
  <si>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</si>
  <si>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</si>
  <si>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</si>
  <si>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</si>
  <si>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</si>
  <si>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</si>
  <si>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</si>
  <si>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</si>
  <si>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</si>
  <si>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</si>
  <si>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</si>
  <si>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</si>
  <si>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</si>
  <si>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</si>
  <si>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</si>
  <si>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</si>
  <si>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</si>
  <si>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</si>
  <si>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</si>
  <si>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</si>
  <si>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</si>
  <si>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</si>
  <si>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</si>
  <si>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</si>
  <si>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</si>
  <si>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</si>
  <si>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</si>
  <si>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</si>
  <si>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</si>
  <si>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</si>
  <si>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</si>
  <si>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</si>
  <si>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</si>
  <si>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</si>
  <si>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</si>
  <si>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</si>
  <si>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</si>
  <si>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</si>
  <si>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</si>
  <si>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</si>
  <si>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</si>
  <si>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</si>
  <si>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</si>
  <si>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</si>
  <si>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</si>
  <si>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</si>
  <si>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</si>
  <si>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</si>
  <si>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</si>
  <si>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</si>
  <si>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</si>
  <si>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</si>
  <si>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</si>
  <si>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</si>
  <si>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</si>
  <si>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</si>
  <si>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</si>
  <si>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</si>
  <si>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</si>
  <si>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</si>
  <si>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</si>
  <si>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</si>
  <si>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</si>
  <si>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</si>
  <si>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</si>
  <si>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</si>
  <si>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</si>
  <si>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</si>
  <si>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</si>
  <si>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</si>
  <si>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</si>
  <si>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</si>
  <si>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</si>
  <si>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</si>
  <si>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</si>
  <si>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</si>
  <si>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</si>
  <si>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</si>
  <si>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</si>
  <si>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</si>
  <si>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</si>
  <si>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</si>
  <si>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</si>
  <si>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</si>
  <si>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</si>
  <si>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</si>
  <si>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</si>
  <si>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</si>
  <si>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</si>
  <si>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</si>
  <si>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</si>
  <si>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</si>
  <si>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</si>
  <si>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</si>
  <si>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</si>
  <si>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</si>
  <si>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</si>
  <si>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</si>
  <si>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</si>
  <si>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</si>
  <si>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</si>
  <si>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</si>
  <si>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</si>
  <si>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</si>
  <si>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</si>
  <si>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</si>
  <si>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</si>
  <si>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</si>
  <si>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</si>
  <si>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</si>
  <si>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</si>
  <si>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</si>
  <si>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</si>
  <si>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</si>
  <si>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</si>
  <si>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</si>
  <si>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</si>
  <si>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</si>
  <si>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</si>
  <si>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</si>
  <si>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</si>
  <si>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</si>
  <si>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</si>
  <si>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</si>
  <si>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</si>
  <si>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</si>
  <si>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</si>
  <si>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</si>
  <si>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</si>
  <si>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</si>
  <si>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</si>
  <si>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</si>
  <si>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</si>
  <si>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</si>
  <si>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</si>
  <si>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</si>
  <si>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</si>
  <si>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</si>
  <si>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</si>
  <si>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</si>
  <si>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</si>
  <si>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</si>
  <si>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</si>
  <si>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</si>
  <si>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</si>
  <si>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</si>
  <si>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</si>
  <si>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</si>
  <si>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</si>
  <si>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</si>
  <si>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</si>
  <si>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</si>
  <si>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</si>
  <si>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</si>
  <si>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</si>
  <si>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</si>
  <si>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</si>
  <si>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</si>
  <si>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</si>
  <si>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</si>
  <si>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</si>
  <si>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</si>
  <si>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</si>
  <si>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</si>
  <si>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</si>
  <si>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</si>
  <si>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</si>
  <si>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</si>
  <si>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</si>
  <si>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</si>
  <si>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</si>
  <si>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</si>
  <si>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</si>
  <si>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</si>
  <si>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</si>
  <si>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</si>
  <si>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</si>
  <si>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</si>
  <si>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</si>
  <si>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</si>
  <si>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</si>
  <si>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</si>
  <si>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</si>
  <si>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</si>
  <si>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</si>
  <si>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</si>
  <si>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</si>
  <si>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</si>
  <si>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</si>
  <si>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</si>
  <si>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</si>
  <si>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</si>
  <si>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</si>
  <si>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</si>
  <si>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</si>
  <si>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</si>
  <si>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</si>
  <si>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</si>
  <si>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</si>
  <si>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</si>
  <si>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</si>
  <si>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</si>
  <si>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</si>
  <si>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</si>
  <si>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</si>
  <si>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</si>
  <si>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</si>
  <si>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</si>
  <si>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</si>
  <si>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</si>
  <si>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</si>
  <si>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</si>
  <si>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</si>
  <si>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</si>
  <si>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</si>
  <si>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</si>
  <si>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</si>
  <si>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</si>
  <si>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</si>
  <si>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</si>
  <si>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</si>
  <si>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</si>
  <si>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</si>
  <si>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</si>
  <si>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</si>
  <si>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</si>
  <si>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</si>
  <si>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</si>
  <si>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</si>
  <si>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</si>
  <si>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</si>
  <si>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</si>
  <si>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</si>
  <si>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</si>
  <si>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</si>
  <si>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</si>
  <si>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</si>
  <si>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</si>
  <si>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</si>
  <si>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</si>
  <si>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</si>
  <si>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</si>
  <si>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</si>
  <si>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</si>
  <si>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</si>
  <si>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</si>
  <si>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</si>
  <si>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</si>
  <si>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</si>
  <si>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</si>
  <si>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</si>
  <si>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</si>
  <si>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</si>
  <si>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</si>
  <si>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</si>
  <si>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</si>
  <si>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</si>
  <si>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</si>
  <si>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</si>
  <si>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</si>
  <si>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</si>
  <si>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</si>
  <si>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</si>
  <si>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</si>
  <si>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</si>
  <si>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</si>
  <si>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</si>
  <si>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</si>
  <si>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</si>
  <si>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</si>
  <si>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</si>
  <si>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</si>
  <si>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</si>
  <si>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</si>
  <si>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</si>
  <si>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</si>
  <si>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</si>
  <si>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</si>
  <si>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</si>
  <si>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</si>
  <si>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</si>
  <si>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</si>
  <si>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</si>
  <si>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</si>
  <si>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</si>
  <si>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</si>
  <si>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</si>
  <si>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</si>
  <si>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</si>
  <si>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</si>
  <si>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</si>
  <si>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</si>
  <si>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</si>
  <si>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</si>
  <si>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</si>
  <si>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</si>
  <si>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</si>
  <si>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</si>
  <si>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</si>
  <si>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</si>
  <si>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</si>
  <si>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</si>
  <si>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</si>
  <si>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</si>
  <si>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</si>
  <si>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</si>
  <si>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</si>
  <si>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</si>
  <si>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</si>
  <si>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</si>
  <si>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</si>
  <si>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</si>
  <si>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</si>
  <si>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</si>
  <si>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</si>
  <si>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</si>
  <si>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</si>
  <si>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</si>
  <si>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</si>
  <si>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</si>
  <si>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</si>
  <si>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</si>
  <si>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</si>
  <si>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</si>
  <si>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</si>
  <si>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</si>
  <si>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</si>
  <si>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</si>
  <si>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</si>
  <si>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</si>
  <si>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</si>
  <si>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</si>
  <si>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</si>
  <si>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</si>
  <si>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</si>
  <si>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</si>
  <si>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</si>
  <si>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</si>
  <si>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</si>
  <si>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</si>
  <si>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</si>
  <si>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</si>
  <si>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</si>
  <si>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</si>
  <si>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</si>
  <si>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</si>
  <si>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</si>
  <si>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</si>
  <si>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</si>
  <si>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</si>
  <si>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</si>
  <si>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</si>
  <si>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</si>
  <si>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</si>
  <si>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</si>
  <si>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</si>
  <si>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</si>
  <si>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</si>
  <si>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</si>
  <si>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</si>
  <si>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</si>
  <si>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</si>
  <si>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</si>
  <si>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</si>
  <si>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</si>
  <si>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</si>
  <si>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</si>
  <si>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</si>
  <si>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</si>
  <si>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</si>
  <si>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</si>
  <si>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</si>
  <si>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</si>
  <si>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</si>
  <si>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</si>
  <si>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</si>
  <si>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</si>
  <si>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</si>
  <si>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</si>
  <si>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</si>
  <si>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</si>
  <si>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</si>
  <si>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</si>
  <si>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</si>
  <si>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</si>
  <si>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</si>
  <si>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</si>
  <si>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</si>
  <si>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</si>
  <si>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</si>
  <si>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</si>
  <si>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</si>
  <si>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</si>
  <si>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</si>
  <si>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</si>
  <si>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</si>
  <si>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</si>
  <si>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</si>
  <si>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</si>
  <si>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</si>
  <si>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</si>
  <si>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</si>
  <si>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</si>
  <si>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</si>
  <si>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</si>
  <si>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</si>
  <si>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</si>
  <si>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</si>
  <si>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</si>
  <si>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</si>
  <si>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</si>
  <si>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</si>
  <si>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</si>
  <si>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</si>
  <si>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</si>
  <si>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</si>
  <si>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</si>
  <si>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</si>
  <si>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</si>
  <si>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</si>
  <si>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</si>
  <si>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</si>
  <si>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</si>
  <si>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</si>
  <si>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</si>
  <si>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</si>
  <si>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</si>
  <si>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</si>
  <si>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</si>
  <si>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</si>
  <si>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</si>
  <si>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</si>
  <si>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</si>
  <si>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</si>
  <si>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</si>
  <si>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</si>
  <si>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</si>
  <si>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</si>
  <si>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</si>
  <si>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</si>
  <si>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</si>
  <si>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</si>
  <si>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</si>
  <si>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</si>
  <si>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</si>
  <si>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</si>
  <si>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</si>
  <si>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</si>
  <si>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</si>
  <si>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</si>
  <si>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</si>
  <si>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</si>
  <si>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</si>
  <si>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</si>
  <si>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</si>
  <si>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</si>
  <si>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</si>
  <si>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</si>
  <si>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</si>
  <si>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</si>
  <si>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</si>
  <si>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</si>
  <si>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</si>
  <si>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</si>
  <si>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</si>
  <si>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</si>
  <si>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</si>
  <si>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</si>
  <si>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</si>
  <si>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</si>
  <si>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</si>
  <si>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</si>
  <si>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</si>
  <si>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</si>
  <si>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</si>
  <si>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</si>
  <si>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</si>
  <si>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</si>
  <si>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</si>
  <si>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</si>
  <si>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</si>
  <si>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</si>
  <si>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</si>
  <si>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</si>
  <si>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</si>
  <si>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</si>
  <si>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</si>
  <si>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</si>
  <si>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</si>
  <si>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</si>
  <si>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</si>
  <si>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</si>
  <si>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</si>
  <si>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</si>
  <si>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</si>
  <si>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</si>
  <si>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</si>
  <si>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</si>
  <si>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</si>
  <si>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</si>
  <si>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</si>
  <si>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</si>
  <si>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</si>
  <si>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</si>
  <si>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</si>
  <si>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</si>
  <si>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</si>
  <si>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</si>
  <si>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</si>
  <si>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</si>
  <si>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</si>
  <si>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</si>
  <si>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</si>
  <si>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</si>
  <si>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</si>
  <si>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</si>
  <si>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</si>
  <si>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</si>
  <si>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</si>
  <si>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</si>
  <si>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</si>
  <si>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</si>
  <si>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</si>
  <si>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</si>
  <si>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</si>
  <si>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</si>
  <si>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</si>
  <si>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</si>
  <si>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</si>
  <si>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</si>
  <si>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</si>
  <si>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</si>
  <si>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</si>
  <si>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</si>
  <si>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</si>
  <si>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</si>
  <si>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</si>
  <si>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</si>
  <si>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</si>
  <si>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</si>
  <si>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</si>
  <si>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</si>
  <si>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</si>
  <si>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</si>
  <si>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</si>
  <si>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</si>
  <si>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</si>
  <si>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</si>
  <si>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</si>
  <si>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</si>
  <si>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</si>
  <si>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</si>
  <si>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</si>
  <si>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</si>
  <si>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</si>
  <si>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</si>
  <si>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</si>
  <si>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</si>
  <si>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</si>
  <si>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</si>
  <si>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</si>
  <si>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</si>
  <si>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</si>
  <si>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</si>
  <si>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</si>
  <si>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</si>
  <si>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</si>
  <si>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</si>
  <si>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</si>
  <si>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</si>
  <si>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</si>
  <si>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</si>
  <si>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</si>
  <si>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</si>
  <si>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</si>
  <si>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</si>
  <si>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</si>
  <si>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</si>
  <si>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</si>
  <si>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</si>
  <si>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</si>
  <si>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</si>
  <si>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</si>
  <si>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</si>
  <si>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</si>
  <si>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</si>
  <si>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</si>
  <si>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</si>
  <si>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</si>
  <si>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</si>
  <si>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</si>
  <si>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</si>
  <si>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</si>
  <si>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</si>
  <si>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</si>
  <si>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</si>
  <si>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</si>
  <si>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</si>
  <si>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</si>
  <si>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</si>
  <si>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</si>
  <si>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</si>
  <si>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</si>
  <si>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</si>
  <si>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</si>
  <si>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</si>
  <si>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</si>
  <si>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</si>
  <si>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</si>
  <si>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</si>
  <si>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</si>
  <si>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</si>
  <si>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</si>
  <si>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</si>
  <si>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</si>
  <si>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</si>
  <si>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</si>
  <si>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</si>
  <si>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</si>
  <si>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</si>
  <si>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</si>
  <si>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</si>
  <si>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</si>
  <si>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</si>
  <si>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</si>
  <si>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</si>
  <si>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</si>
  <si>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</si>
  <si>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</si>
  <si>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</si>
  <si>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</si>
  <si>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</si>
  <si>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</si>
  <si>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</si>
  <si>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</si>
  <si>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</si>
  <si>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</si>
  <si>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</si>
  <si>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</si>
  <si>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</si>
  <si>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</si>
  <si>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</si>
  <si>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</si>
  <si>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</si>
  <si>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</si>
  <si>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</si>
  <si>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</si>
  <si>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</si>
  <si>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</si>
  <si>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</si>
  <si>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</si>
  <si>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</si>
  <si>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</si>
  <si>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</si>
  <si>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</si>
  <si>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</si>
  <si>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</si>
  <si>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</si>
  <si>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</si>
  <si>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</si>
  <si>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</si>
  <si>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</si>
  <si>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</si>
  <si>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</si>
  <si>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</si>
  <si>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</si>
  <si>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</si>
  <si>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</si>
  <si>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</si>
  <si>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</si>
  <si>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</si>
  <si>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</si>
  <si>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</si>
  <si>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</si>
  <si>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</si>
  <si>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</si>
  <si>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</si>
  <si>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</si>
  <si>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</si>
  <si>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</si>
  <si>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</si>
  <si>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</si>
  <si>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</si>
  <si>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</si>
  <si>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</si>
  <si>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</si>
  <si>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</si>
  <si>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</si>
  <si>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</si>
  <si>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</si>
  <si>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</si>
  <si>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</si>
  <si>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</si>
  <si>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</si>
  <si>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</si>
  <si>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</si>
  <si>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</si>
  <si>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</si>
  <si>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</si>
  <si>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</si>
  <si>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</si>
  <si>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</si>
  <si>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</si>
  <si>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</si>
  <si>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</si>
  <si>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</si>
  <si>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</si>
  <si>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</si>
  <si>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</si>
  <si>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</si>
  <si>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</si>
  <si>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</si>
  <si>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</si>
  <si>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</si>
  <si>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</si>
  <si>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</si>
  <si>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</si>
  <si>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</si>
  <si>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</si>
  <si>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</si>
  <si>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</si>
  <si>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</si>
  <si>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</si>
  <si>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</si>
  <si>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</si>
  <si>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</si>
  <si>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</si>
  <si>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</si>
  <si>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</si>
  <si>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</si>
  <si>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</si>
  <si>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</si>
  <si>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</si>
  <si>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</si>
  <si>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</si>
  <si>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</si>
  <si>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</si>
  <si>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</si>
  <si>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</si>
  <si>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</si>
  <si>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</si>
  <si>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</si>
  <si>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</si>
  <si>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</si>
  <si>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</si>
  <si>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</si>
  <si>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</si>
  <si>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</si>
  <si>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</si>
  <si>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</si>
  <si>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</si>
  <si>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</si>
  <si>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</si>
  <si>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</si>
  <si>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</si>
  <si>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</si>
  <si>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</si>
  <si>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</si>
  <si>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</si>
  <si>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</si>
  <si>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</si>
  <si>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</si>
  <si>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</si>
  <si>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</si>
  <si>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</si>
  <si>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</si>
  <si>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</si>
  <si>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</si>
  <si>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</si>
  <si>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</si>
  <si>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</si>
  <si>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</si>
  <si>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</si>
  <si>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</si>
  <si>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</si>
  <si>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</si>
  <si>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</si>
  <si>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</si>
  <si>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</si>
  <si>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</si>
  <si>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</si>
  <si>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</si>
  <si>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</si>
  <si>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</si>
  <si>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</si>
  <si>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</si>
  <si>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</si>
  <si>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</si>
  <si>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</si>
  <si>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</si>
  <si>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</si>
  <si>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</si>
  <si>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</si>
  <si>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</si>
  <si>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</si>
  <si>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</si>
  <si>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</si>
  <si>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</si>
  <si>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</si>
  <si>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</si>
  <si>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</si>
  <si>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</si>
  <si>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</si>
  <si>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</si>
  <si>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</si>
  <si>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</si>
  <si>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</si>
  <si>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</si>
  <si>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</si>
  <si>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</si>
  <si>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</si>
  <si>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</si>
  <si>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</si>
  <si>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</si>
  <si>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</si>
  <si>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</si>
  <si>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</si>
  <si>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</si>
  <si>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</si>
  <si>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</si>
  <si>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</si>
  <si>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</si>
  <si>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</si>
  <si>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</si>
  <si>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</si>
  <si>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</si>
  <si>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</si>
  <si>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</si>
  <si>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</si>
  <si>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</si>
  <si>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</si>
  <si>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</si>
  <si>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</si>
  <si>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</si>
  <si>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</si>
  <si>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</si>
  <si>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</si>
  <si>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</si>
  <si>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</si>
  <si>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</si>
  <si>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</si>
  <si>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</si>
  <si>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</si>
  <si>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</si>
  <si>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</si>
  <si>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</si>
  <si>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</si>
  <si>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</si>
  <si>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</si>
  <si>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</si>
  <si>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</si>
  <si>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</si>
  <si>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</si>
  <si>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</si>
  <si>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</si>
  <si>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</si>
  <si>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</si>
  <si>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</si>
  <si>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</si>
  <si>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</si>
  <si>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</si>
  <si>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</si>
  <si>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</si>
  <si>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</si>
  <si>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</si>
  <si>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</si>
  <si>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</si>
  <si>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</si>
  <si>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</si>
  <si>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</si>
  <si>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</si>
  <si>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</si>
  <si>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</si>
  <si>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</si>
  <si>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</si>
  <si>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</si>
  <si>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</si>
  <si>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</si>
  <si>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</si>
  <si>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</si>
  <si>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</si>
  <si>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</si>
  <si>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</si>
  <si>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</si>
  <si>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</si>
  <si>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</si>
  <si>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</si>
  <si>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</si>
  <si>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</si>
  <si>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</si>
  <si>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</si>
  <si>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</si>
  <si>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</si>
  <si>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</si>
  <si>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</si>
  <si>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</si>
  <si>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</si>
  <si>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</si>
  <si>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</si>
  <si>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</si>
  <si>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</si>
  <si>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</si>
  <si>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</si>
  <si>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</si>
  <si>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</si>
  <si>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</si>
  <si>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</si>
  <si>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</si>
  <si>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</si>
  <si>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</si>
  <si>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</si>
  <si>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</si>
  <si>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</si>
  <si>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</si>
  <si>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</si>
  <si>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</si>
  <si>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</si>
  <si>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</si>
  <si>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</si>
  <si>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</si>
  <si>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</si>
  <si>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</si>
  <si>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</si>
  <si>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</si>
  <si>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</si>
  <si>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</si>
  <si>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</si>
  <si>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</si>
  <si>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</si>
  <si>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</si>
  <si>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</si>
  <si>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</si>
  <si>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</si>
  <si>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</si>
  <si>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</si>
  <si>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</si>
  <si>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</si>
  <si>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</si>
  <si>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</si>
  <si>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</si>
  <si>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</si>
  <si>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</si>
  <si>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</si>
  <si>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</si>
  <si>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</si>
  <si>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</si>
  <si>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</si>
  <si>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</si>
  <si>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</si>
  <si>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</si>
  <si>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</si>
  <si>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</si>
  <si>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</si>
  <si>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</si>
  <si>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</si>
  <si>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</si>
  <si>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</si>
  <si>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</si>
  <si>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</si>
  <si>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</si>
  <si>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</si>
  <si>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</si>
  <si>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</si>
  <si>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</si>
  <si>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</si>
  <si>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</si>
  <si>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</si>
  <si>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</si>
  <si>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</si>
  <si>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</si>
  <si>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</si>
  <si>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</si>
  <si>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</si>
  <si>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</si>
  <si>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</si>
  <si>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</si>
  <si>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</si>
  <si>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</si>
  <si>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</si>
  <si>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</si>
  <si>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</si>
  <si>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</si>
  <si>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</si>
  <si>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</si>
  <si>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</si>
  <si>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</si>
  <si>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</si>
  <si>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</si>
  <si>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</si>
  <si>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</si>
  <si>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</si>
  <si>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</si>
  <si>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</si>
  <si>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</si>
  <si>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</si>
  <si>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</si>
  <si>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</si>
  <si>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</si>
  <si>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</si>
  <si>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</si>
  <si>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</si>
  <si>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</si>
  <si>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</si>
  <si>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</si>
  <si>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</si>
  <si>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</si>
  <si>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</si>
  <si>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</si>
  <si>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</si>
  <si>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</si>
  <si>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</si>
  <si>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</si>
  <si>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</si>
  <si>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</si>
  <si>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</si>
  <si>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</si>
  <si>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</si>
  <si>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</si>
  <si>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</si>
  <si>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</si>
  <si>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</si>
  <si>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</si>
  <si>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</si>
  <si>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</si>
  <si>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</si>
  <si>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</si>
  <si>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</si>
  <si>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</si>
  <si>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</si>
  <si>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</si>
  <si>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</si>
  <si>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</si>
  <si>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</si>
  <si>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</si>
  <si>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</si>
  <si>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</si>
  <si>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</si>
  <si>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</si>
  <si>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</si>
  <si>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</si>
  <si>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</si>
  <si>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</si>
  <si>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</si>
  <si>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</si>
  <si>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</si>
  <si>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</si>
  <si>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</si>
  <si>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</si>
  <si>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</si>
  <si>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</si>
  <si>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</si>
  <si>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</si>
  <si>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</si>
  <si>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</si>
  <si>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</si>
  <si>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</si>
  <si>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</si>
  <si>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</si>
  <si>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</si>
  <si>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</si>
  <si>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</si>
  <si>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</si>
  <si>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</si>
  <si>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</si>
  <si>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</si>
  <si>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</si>
  <si>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</si>
  <si>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</si>
  <si>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</si>
  <si>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</si>
  <si>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</si>
  <si>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</si>
  <si>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</si>
  <si>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</si>
  <si>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</si>
  <si>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</si>
  <si>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</si>
  <si>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</si>
  <si>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</si>
  <si>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</si>
  <si>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</si>
  <si>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</si>
  <si>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</si>
  <si>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</si>
  <si>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</si>
  <si>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</si>
  <si>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</si>
  <si>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</si>
  <si>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</si>
  <si>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</si>
  <si>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</si>
  <si>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</si>
  <si>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</si>
  <si>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</si>
  <si>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</si>
  <si>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</si>
  <si>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</si>
  <si>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</si>
  <si>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</si>
  <si>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</si>
  <si>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</si>
  <si>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</si>
  <si>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</si>
  <si>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</si>
  <si>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</si>
  <si>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</si>
  <si>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</si>
  <si>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</si>
  <si>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</si>
  <si>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</si>
  <si>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</si>
  <si>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</si>
  <si>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</si>
  <si>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</si>
  <si>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</si>
  <si>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</si>
  <si>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</si>
  <si>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</si>
  <si>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</si>
  <si>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</si>
  <si>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</si>
  <si>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</si>
  <si>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</si>
  <si>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</si>
  <si>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</si>
  <si>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</si>
  <si>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</si>
  <si>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</si>
  <si>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</si>
  <si>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</si>
  <si>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</si>
  <si>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</si>
  <si>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</si>
  <si>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</si>
  <si>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</si>
  <si>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</si>
  <si>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</si>
  <si>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</si>
  <si>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</si>
  <si>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</si>
  <si>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</si>
  <si>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</si>
  <si>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</si>
  <si>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</si>
  <si>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</si>
  <si>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</si>
  <si>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</si>
  <si>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</si>
  <si>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</si>
  <si>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</si>
  <si>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</si>
  <si>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</si>
  <si>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</si>
  <si>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</si>
  <si>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</si>
  <si>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</si>
  <si>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</si>
  <si>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</si>
  <si>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</si>
  <si>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</si>
  <si>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</si>
  <si>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</si>
  <si>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</si>
  <si>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</si>
  <si>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</si>
  <si>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</si>
  <si>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</si>
  <si>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</si>
  <si>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</si>
  <si>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</si>
  <si>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</si>
  <si>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</si>
  <si>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</si>
  <si>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</si>
  <si>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</si>
  <si>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</si>
  <si>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</si>
  <si>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</si>
  <si>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</si>
  <si>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</si>
  <si>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</si>
  <si>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</si>
  <si>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</si>
  <si>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</si>
  <si>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</si>
  <si>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</si>
  <si>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</si>
  <si>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</si>
  <si>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</si>
  <si>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</si>
  <si>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</si>
  <si>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</si>
  <si>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</si>
  <si>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</si>
  <si>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</si>
  <si>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</si>
  <si>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</si>
  <si>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</si>
  <si>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</si>
  <si>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</si>
  <si>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</si>
  <si>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</si>
  <si>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</si>
  <si>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</si>
  <si>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</si>
  <si>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</si>
  <si>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</si>
  <si>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</si>
  <si>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</si>
  <si>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</si>
  <si>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</si>
  <si>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</si>
  <si>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</si>
  <si>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</si>
  <si>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</si>
  <si>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</si>
  <si>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</si>
  <si>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</si>
  <si>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</si>
  <si>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</si>
  <si>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</si>
  <si>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</si>
  <si>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</si>
  <si>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</si>
  <si>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</si>
  <si>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</si>
  <si>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</si>
  <si>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</si>
  <si>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</si>
  <si>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</si>
  <si>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</si>
  <si>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</si>
  <si>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</si>
  <si>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</si>
  <si>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</si>
  <si>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</si>
  <si>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</si>
  <si>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</si>
  <si>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</si>
  <si>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</si>
  <si>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</si>
  <si>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</si>
  <si>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</si>
  <si>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</si>
  <si>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</si>
  <si>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</si>
  <si>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</si>
  <si>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</si>
  <si>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</si>
  <si>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</si>
  <si>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</si>
  <si>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</si>
  <si>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</si>
  <si>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</si>
  <si>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</si>
  <si>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</si>
  <si>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</si>
  <si>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</si>
  <si>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</si>
  <si>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</si>
  <si>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</si>
  <si>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</si>
  <si>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</si>
  <si>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</si>
  <si>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</si>
  <si>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</si>
  <si>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</si>
  <si>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</si>
  <si>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</si>
  <si>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</si>
  <si>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</si>
  <si>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</si>
  <si>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</si>
  <si>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</si>
  <si>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</si>
  <si>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</si>
  <si>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</si>
  <si>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</si>
  <si>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</si>
  <si>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</si>
  <si>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</si>
  <si>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</si>
  <si>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</si>
  <si>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</si>
  <si>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</si>
  <si>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</si>
  <si>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</si>
  <si>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</si>
  <si>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</si>
  <si>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</si>
  <si>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</si>
  <si>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</si>
  <si>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</si>
  <si>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</si>
  <si>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</si>
  <si>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</si>
  <si>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</si>
  <si>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</si>
  <si>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</si>
  <si>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</si>
  <si>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</si>
  <si>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</si>
  <si>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</si>
  <si>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</si>
  <si>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</si>
  <si>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</si>
  <si>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</si>
  <si>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</si>
  <si>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</si>
  <si>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</si>
  <si>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</si>
  <si>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</si>
  <si>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</si>
  <si>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</si>
  <si>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</si>
  <si>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</si>
  <si>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</si>
  <si>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</si>
  <si>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</si>
  <si>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</si>
  <si>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</si>
  <si>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</si>
  <si>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</si>
  <si>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</si>
  <si>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</si>
  <si>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</si>
  <si>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</si>
  <si>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</si>
  <si>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</si>
  <si>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</si>
  <si>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</si>
  <si>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</si>
  <si>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</si>
  <si>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</si>
  <si>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</si>
  <si>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</si>
  <si>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</si>
  <si>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</si>
  <si>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</si>
  <si>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</si>
  <si>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</si>
  <si>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</si>
  <si>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</si>
  <si>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</si>
  <si>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</si>
  <si>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</si>
  <si>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</si>
  <si>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</si>
  <si>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</si>
  <si>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</si>
  <si>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</si>
  <si>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</si>
  <si>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</si>
  <si>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</si>
  <si>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</si>
  <si>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</si>
  <si>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</si>
  <si>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</si>
  <si>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</si>
  <si>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</si>
  <si>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</si>
  <si>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</si>
  <si>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</si>
  <si>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</si>
  <si>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</si>
  <si>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</si>
  <si>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</si>
  <si>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</si>
  <si>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</si>
  <si>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</si>
  <si>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</si>
  <si>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</si>
  <si>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</si>
  <si>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</si>
  <si>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</si>
  <si>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</si>
  <si>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</si>
  <si>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</si>
  <si>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</si>
  <si>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</si>
  <si>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</si>
  <si>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</si>
  <si>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</si>
  <si>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</si>
  <si>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</si>
  <si>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</si>
  <si>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</si>
  <si>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</si>
  <si>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</si>
  <si>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</si>
  <si>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</si>
  <si>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</si>
  <si>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</si>
  <si>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</si>
  <si>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</si>
  <si>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</si>
  <si>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</si>
  <si>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</si>
  <si>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</si>
  <si>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</si>
  <si>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</si>
  <si>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</si>
  <si>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</si>
  <si>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</si>
  <si>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</si>
  <si>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</si>
  <si>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</si>
  <si>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</si>
  <si>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</si>
  <si>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</si>
  <si>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</si>
  <si>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</si>
  <si>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</si>
  <si>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</si>
  <si>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</si>
  <si>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</si>
  <si>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</si>
  <si>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</si>
  <si>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</si>
  <si>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</si>
  <si>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</si>
  <si>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</si>
  <si>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</si>
  <si>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</si>
  <si>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</si>
  <si>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</si>
  <si>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</si>
  <si>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</si>
  <si>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</si>
  <si>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</si>
  <si>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</si>
  <si>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</si>
  <si>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</si>
  <si>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</si>
  <si>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</si>
  <si>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</si>
  <si>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</si>
  <si>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</si>
  <si>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</si>
  <si>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</si>
  <si>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</si>
  <si>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</si>
  <si>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</si>
  <si>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</si>
  <si>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</si>
  <si>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</si>
  <si>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</si>
  <si>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</si>
  <si>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</si>
  <si>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</si>
  <si>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</si>
  <si>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</si>
  <si>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</si>
  <si>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</si>
  <si>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</si>
  <si>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</si>
  <si>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</si>
  <si>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</si>
  <si>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</si>
  <si>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</si>
  <si>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</si>
  <si>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</si>
  <si>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</si>
  <si>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</si>
  <si>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</si>
  <si>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</si>
  <si>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</si>
  <si>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</si>
  <si>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</si>
  <si>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</si>
  <si>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</si>
  <si>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</si>
  <si>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</si>
  <si>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</si>
  <si>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</si>
  <si>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</si>
  <si>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</si>
  <si>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</si>
  <si>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</si>
  <si>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</si>
  <si>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</si>
  <si>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</si>
  <si>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</si>
  <si>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</si>
  <si>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</si>
  <si>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</si>
  <si>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</si>
  <si>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</si>
  <si>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</si>
  <si>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</si>
  <si>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</si>
  <si>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</si>
  <si>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</si>
  <si>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</si>
  <si>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</si>
  <si>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</si>
  <si>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</si>
  <si>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</si>
  <si>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</si>
  <si>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</si>
  <si>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</si>
  <si>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</si>
  <si>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</si>
  <si>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</si>
  <si>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</si>
  <si>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</si>
  <si>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</si>
  <si>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</si>
  <si>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</si>
  <si>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</si>
  <si>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</si>
  <si>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</si>
  <si>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</si>
  <si>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</si>
  <si>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</si>
  <si>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</si>
  <si>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</si>
  <si>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</si>
  <si>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</si>
  <si>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</si>
  <si>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</si>
  <si>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</si>
  <si>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</si>
  <si>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</si>
  <si>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</si>
  <si>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</si>
  <si>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</si>
  <si>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</si>
  <si>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</si>
  <si>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</si>
  <si>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</si>
  <si>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</si>
  <si>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</si>
  <si>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</si>
  <si>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</si>
  <si>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</si>
  <si>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</si>
  <si>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</si>
  <si>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</si>
  <si>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</si>
  <si>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</si>
  <si>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</si>
  <si>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</si>
  <si>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</si>
  <si>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</si>
  <si>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</si>
  <si>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</si>
  <si>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</si>
  <si>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</si>
  <si>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</si>
  <si>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</si>
  <si>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</si>
  <si>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</si>
  <si>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</si>
  <si>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</si>
  <si>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</si>
  <si>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</si>
  <si>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</si>
  <si>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</si>
  <si>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</si>
  <si>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</si>
  <si>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</si>
  <si>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</si>
  <si>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</si>
  <si>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</si>
  <si>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</si>
  <si>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</si>
  <si>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</si>
  <si>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</si>
  <si>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</si>
  <si>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</si>
  <si>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</si>
  <si>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</si>
  <si>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</si>
  <si>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</si>
  <si>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</si>
  <si>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</si>
  <si>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</si>
  <si>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</si>
  <si>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</si>
  <si>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</si>
  <si>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</si>
  <si>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</si>
  <si>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</si>
  <si>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</si>
  <si>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</si>
  <si>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</si>
  <si>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</si>
  <si>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</si>
  <si>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</si>
  <si>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</si>
  <si>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</si>
  <si>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</si>
  <si>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</si>
  <si>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</si>
  <si>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</si>
  <si>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</si>
  <si>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</si>
  <si>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</si>
  <si>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</si>
  <si>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</si>
  <si>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</si>
  <si>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</si>
  <si>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</si>
  <si>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</si>
  <si>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</si>
  <si>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</si>
  <si>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</si>
  <si>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</si>
  <si>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</si>
  <si>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</si>
  <si>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</si>
  <si>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</si>
  <si>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</si>
  <si>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</si>
  <si>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</si>
  <si>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</si>
  <si>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</si>
  <si>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</si>
  <si>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</si>
  <si>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</si>
  <si>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</si>
  <si>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</si>
  <si>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</si>
  <si>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</si>
  <si>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</si>
  <si>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</si>
  <si>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</si>
  <si>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</si>
  <si>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</si>
  <si>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</si>
  <si>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</si>
  <si>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</si>
  <si>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</si>
  <si>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</si>
  <si>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</si>
  <si>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</si>
  <si>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</si>
  <si>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</si>
  <si>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</si>
  <si>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</si>
  <si>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</si>
  <si>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</si>
  <si>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</si>
  <si>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</si>
  <si>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</si>
  <si>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</si>
  <si>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</si>
  <si>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</si>
  <si>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</si>
  <si>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</si>
  <si>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</si>
  <si>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</si>
  <si>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</si>
  <si>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</si>
  <si>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</si>
  <si>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</si>
  <si>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</si>
  <si>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</si>
  <si>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</si>
  <si>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</si>
  <si>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</si>
  <si>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</si>
  <si>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</si>
  <si>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</si>
  <si>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</si>
  <si>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</si>
  <si>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</si>
  <si>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</si>
  <si>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</si>
  <si>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</si>
  <si>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</si>
  <si>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</si>
  <si>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</si>
  <si>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</si>
  <si>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</si>
  <si>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</si>
  <si>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</si>
  <si>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</si>
  <si>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</si>
  <si>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</si>
  <si>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</si>
  <si>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</si>
  <si>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</si>
  <si>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</si>
  <si>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</si>
  <si>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</si>
  <si>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</si>
  <si>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</si>
  <si>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</si>
  <si>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</si>
  <si>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</si>
  <si>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</si>
  <si>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</si>
  <si>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</si>
  <si>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</si>
  <si>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</si>
  <si>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</si>
  <si>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</si>
  <si>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</si>
  <si>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</si>
  <si>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</si>
  <si>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</si>
  <si>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</si>
  <si>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</si>
  <si>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</si>
  <si>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</si>
  <si>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</si>
  <si>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</si>
  <si>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</si>
  <si>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</si>
  <si>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</si>
  <si>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</si>
  <si>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</si>
  <si>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</si>
  <si>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</si>
  <si>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</si>
  <si>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</si>
  <si>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</si>
  <si>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</si>
  <si>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</si>
  <si>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</si>
  <si>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</si>
  <si>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</si>
  <si>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</si>
  <si>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</si>
  <si>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</si>
  <si>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</si>
  <si>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</si>
  <si>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</si>
  <si>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</si>
  <si>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</si>
  <si>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</si>
  <si>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</si>
  <si>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</si>
  <si>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</si>
  <si>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</si>
  <si>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</si>
  <si>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</si>
  <si>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</si>
  <si>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</si>
  <si>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</si>
  <si>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</si>
  <si>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</si>
  <si>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</si>
  <si>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</si>
  <si>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</si>
  <si>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</si>
  <si>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</si>
  <si>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</si>
  <si>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</si>
  <si>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</si>
  <si>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</si>
  <si>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</si>
  <si>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</si>
  <si>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</si>
  <si>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</si>
  <si>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</si>
  <si>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</si>
  <si>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</si>
  <si>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</si>
  <si>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</si>
  <si>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</si>
  <si>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</si>
  <si>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</si>
  <si>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</si>
  <si>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</si>
  <si>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</si>
  <si>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</si>
  <si>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</si>
  <si>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</si>
  <si>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</si>
  <si>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</si>
  <si>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</si>
  <si>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</si>
  <si>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</si>
  <si>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</si>
  <si>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</si>
  <si>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</si>
  <si>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</si>
  <si>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</si>
  <si>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</si>
  <si>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</si>
  <si>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</si>
  <si>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</si>
  <si>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</si>
  <si>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</si>
  <si>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</si>
  <si>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</si>
  <si>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</si>
  <si>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</si>
  <si>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</si>
  <si>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</si>
  <si>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</si>
  <si>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</si>
  <si>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</si>
  <si>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</si>
  <si>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</si>
  <si>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</si>
  <si>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</si>
  <si>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</si>
  <si>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</si>
  <si>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</si>
  <si>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</si>
  <si>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</si>
  <si>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</si>
  <si>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</si>
  <si>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</si>
  <si>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</si>
  <si>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</si>
  <si>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</si>
  <si>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</si>
  <si>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</si>
  <si>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</si>
  <si>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</si>
  <si>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</si>
  <si>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</si>
  <si>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</si>
  <si>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</si>
  <si>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</si>
  <si>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</si>
  <si>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</si>
  <si>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</si>
  <si>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</si>
  <si>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</si>
  <si>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</si>
  <si>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</si>
  <si>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</si>
  <si>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</si>
  <si>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</si>
  <si>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</si>
  <si>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</si>
  <si>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</si>
  <si>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</si>
  <si>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</si>
  <si>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</si>
  <si>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</si>
  <si>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</si>
  <si>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</si>
  <si>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</si>
  <si>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</si>
  <si>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</si>
  <si>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</si>
  <si>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</si>
  <si>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</si>
  <si>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</si>
  <si>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</si>
  <si>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</si>
  <si>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</si>
  <si>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</si>
  <si>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</si>
  <si>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</si>
  <si>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</si>
  <si>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</si>
  <si>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</si>
  <si>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</si>
  <si>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</si>
  <si>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</si>
  <si>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</si>
  <si>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</si>
  <si>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</si>
  <si>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</si>
  <si>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</si>
  <si>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</si>
  <si>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</si>
  <si>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</si>
  <si>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</si>
  <si>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</si>
  <si>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</si>
  <si>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</si>
  <si>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</si>
  <si>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</si>
  <si>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</si>
  <si>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</si>
  <si>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</si>
  <si>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</si>
  <si>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</si>
  <si>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</si>
  <si>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</si>
  <si>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</si>
  <si>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</si>
  <si>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</si>
  <si>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</si>
  <si>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</si>
  <si>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</si>
  <si>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</si>
  <si>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</si>
  <si>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</si>
  <si>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</si>
  <si>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</si>
  <si>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</si>
  <si>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</si>
  <si>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</si>
  <si>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</si>
  <si>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</si>
  <si>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</si>
  <si>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</si>
  <si>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</si>
  <si>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</si>
  <si>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</si>
  <si>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</si>
  <si>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</si>
  <si>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</si>
  <si>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</si>
  <si>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</si>
  <si>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</si>
  <si>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</si>
  <si>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</si>
  <si>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</si>
  <si>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</si>
  <si>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</si>
  <si>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</si>
  <si>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</si>
  <si>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</si>
  <si>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</si>
  <si>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</si>
  <si>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</si>
  <si>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</si>
  <si>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</si>
  <si>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</si>
  <si>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</si>
  <si>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</si>
  <si>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</si>
  <si>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</si>
  <si>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</si>
  <si>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</si>
  <si>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</si>
  <si>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</si>
  <si>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</si>
  <si>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</si>
  <si>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</si>
  <si>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</si>
  <si>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</si>
  <si>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</si>
  <si>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</si>
  <si>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</si>
  <si>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</si>
  <si>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</si>
  <si>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</si>
  <si>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</si>
  <si>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</si>
  <si>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</si>
  <si>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</si>
  <si>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</si>
  <si>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</si>
  <si>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</si>
  <si>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</si>
  <si>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</si>
  <si>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</si>
  <si>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</si>
  <si>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</si>
  <si>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</si>
  <si>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</si>
  <si>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</si>
  <si>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</si>
  <si>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</si>
  <si>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</si>
  <si>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</si>
  <si>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</si>
  <si>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</si>
  <si>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</si>
  <si>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</si>
  <si>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</si>
  <si>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</si>
  <si>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</si>
  <si>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</si>
  <si>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</si>
  <si>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</si>
  <si>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</si>
  <si>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</si>
  <si>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</si>
  <si>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</si>
  <si>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</si>
  <si>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</si>
  <si>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</si>
  <si>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</si>
  <si>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</si>
  <si>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</si>
  <si>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</si>
  <si>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</si>
  <si>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</si>
  <si>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</si>
  <si>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</si>
  <si>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</si>
  <si>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</si>
  <si>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</si>
  <si>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</si>
  <si>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</si>
  <si>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</si>
  <si>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</si>
  <si>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</si>
  <si>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</si>
  <si>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</si>
  <si>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</si>
  <si>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</si>
  <si>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</si>
  <si>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</si>
  <si>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</si>
  <si>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</si>
  <si>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</si>
  <si>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</si>
  <si>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</si>
  <si>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</si>
  <si>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</si>
  <si>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</si>
  <si>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</si>
  <si>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</si>
  <si>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</si>
  <si>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</si>
  <si>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</si>
  <si>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</si>
  <si>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</si>
  <si>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</si>
  <si>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</si>
  <si>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</si>
  <si>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</si>
  <si>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</si>
  <si>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</si>
  <si>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</si>
  <si>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</si>
  <si>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</si>
  <si>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</si>
  <si>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</si>
  <si>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</si>
  <si>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</si>
  <si>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</si>
  <si>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</si>
  <si>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</si>
  <si>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</si>
  <si>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</si>
  <si>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</si>
  <si>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</si>
  <si>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</si>
  <si>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</si>
  <si>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</si>
  <si>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</si>
  <si>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</si>
  <si>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</si>
  <si>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</si>
  <si>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</si>
  <si>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</si>
  <si>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</si>
  <si>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</si>
  <si>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</si>
  <si>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</si>
  <si>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</si>
  <si>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</si>
  <si>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</si>
  <si>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</si>
  <si>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</si>
  <si>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</si>
  <si>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</si>
  <si>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</si>
  <si>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</si>
  <si>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</si>
  <si>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</si>
  <si>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</si>
  <si>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</si>
  <si>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</si>
  <si>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</si>
  <si>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</si>
  <si>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</si>
  <si>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</si>
  <si>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</si>
  <si>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</si>
  <si>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</si>
  <si>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</si>
  <si>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</si>
  <si>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</si>
  <si>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</si>
  <si>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</si>
  <si>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</si>
  <si>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</si>
  <si>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</si>
  <si>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</si>
  <si>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</si>
  <si>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</si>
  <si>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</si>
  <si>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</si>
  <si>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</si>
  <si>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</si>
  <si>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</si>
  <si>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</si>
  <si>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</si>
  <si>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</si>
  <si>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</si>
  <si>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</si>
  <si>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</si>
  <si>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</si>
  <si>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</si>
  <si>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</si>
  <si>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</si>
  <si>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</si>
  <si>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</si>
  <si>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</si>
  <si>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</si>
  <si>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</si>
  <si>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</si>
  <si>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</si>
  <si>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</si>
  <si>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</si>
  <si>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</si>
  <si>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</si>
  <si>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</si>
  <si>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</si>
  <si>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</si>
  <si>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</si>
  <si>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</si>
  <si>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</si>
  <si>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</si>
  <si>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</si>
  <si>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</si>
  <si>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</si>
  <si>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</si>
  <si>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</si>
  <si>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</si>
  <si>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</si>
  <si>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</si>
  <si>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</si>
  <si>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</si>
  <si>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</si>
  <si>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</si>
  <si>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</si>
  <si>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</si>
  <si>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</si>
  <si>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</si>
  <si>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</si>
  <si>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</si>
  <si>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</si>
  <si>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</si>
  <si>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</si>
  <si>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</si>
  <si>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</si>
  <si>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</si>
  <si>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</si>
  <si>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</si>
  <si>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</si>
  <si>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</si>
  <si>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</si>
  <si>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</si>
  <si>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</si>
  <si>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</si>
  <si>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</si>
  <si>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</si>
  <si>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</si>
  <si>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</si>
  <si>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</si>
  <si>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</si>
  <si>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</si>
  <si>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</si>
  <si>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</si>
  <si>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</si>
  <si>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</si>
  <si>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</si>
  <si>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</si>
  <si>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</si>
  <si>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</si>
  <si>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</si>
  <si>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</si>
  <si>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</si>
  <si>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</si>
  <si>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</si>
  <si>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</si>
  <si>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</si>
  <si>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</si>
  <si>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</si>
  <si>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</si>
  <si>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</si>
  <si>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</si>
  <si>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</si>
  <si>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</si>
  <si>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</si>
  <si>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</si>
  <si>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</si>
  <si>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</si>
  <si>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</si>
  <si>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</si>
  <si>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</si>
  <si>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</si>
  <si>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</si>
  <si>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</si>
  <si>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</si>
  <si>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</si>
  <si>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</si>
  <si>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</si>
  <si>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</si>
  <si>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</si>
  <si>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</si>
  <si>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</si>
  <si>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</si>
  <si>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</si>
  <si>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</si>
  <si>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</si>
  <si>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</si>
  <si>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</si>
  <si>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</si>
  <si>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</si>
  <si>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</si>
  <si>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</si>
  <si>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</si>
  <si>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</si>
  <si>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</si>
  <si>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</si>
  <si>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</si>
  <si>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</si>
  <si>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</si>
  <si>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</si>
  <si>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</si>
  <si>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</si>
  <si>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</si>
  <si>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</si>
  <si>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</si>
  <si>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</si>
  <si>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</si>
  <si>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</si>
  <si>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</si>
  <si>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</si>
  <si>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</si>
  <si>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</si>
  <si>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</si>
  <si>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</si>
  <si>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</si>
  <si>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</si>
  <si>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</si>
  <si>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</si>
  <si>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</si>
  <si>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</si>
  <si>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</si>
  <si>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</si>
  <si>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</si>
  <si>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</si>
  <si>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</si>
  <si>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</si>
  <si>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</si>
  <si>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</si>
  <si>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</si>
  <si>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</si>
  <si>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</si>
  <si>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</si>
  <si>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</si>
  <si>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</si>
  <si>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</si>
  <si>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</si>
  <si>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</si>
  <si>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</si>
  <si>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</si>
  <si>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</si>
  <si>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</si>
  <si>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</si>
  <si>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</si>
  <si>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</si>
  <si>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</si>
  <si>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</si>
  <si>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</si>
  <si>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</si>
  <si>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</si>
  <si>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</si>
  <si>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</si>
  <si>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</si>
  <si>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</si>
  <si>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</si>
  <si>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</si>
  <si>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</si>
  <si>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</si>
  <si>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</si>
  <si>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</si>
  <si>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</si>
  <si>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</si>
  <si>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</si>
  <si>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</si>
  <si>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</si>
  <si>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</si>
  <si>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</si>
  <si>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</si>
  <si>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</si>
  <si>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</si>
  <si>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</si>
  <si>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</si>
  <si>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</si>
  <si>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</si>
  <si>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</si>
  <si>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</si>
  <si>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</si>
  <si>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</si>
  <si>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</si>
  <si>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</si>
  <si>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</si>
  <si>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</si>
  <si>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</si>
  <si>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</si>
  <si>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</si>
  <si>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</si>
  <si>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</si>
  <si>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</si>
  <si>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</si>
  <si>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</si>
  <si>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</si>
  <si>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</si>
  <si>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</si>
  <si>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</si>
  <si>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</si>
  <si>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</si>
  <si>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</si>
  <si>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</si>
  <si>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</si>
  <si>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</si>
  <si>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</si>
  <si>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</si>
  <si>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</si>
  <si>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</si>
  <si>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</si>
  <si>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</si>
  <si>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</si>
  <si>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</si>
  <si>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</si>
  <si>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</si>
  <si>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</si>
  <si>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</si>
  <si>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</si>
  <si>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</si>
  <si>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</si>
  <si>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</si>
  <si>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</si>
  <si>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</si>
  <si>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</si>
  <si>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</si>
  <si>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</si>
  <si>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</si>
  <si>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</si>
  <si>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</si>
  <si>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</si>
  <si>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</si>
  <si>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</si>
  <si>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</si>
  <si>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</si>
  <si>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</si>
  <si>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</si>
  <si>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</si>
  <si>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</si>
  <si>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</si>
  <si>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</si>
  <si>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</si>
  <si>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</si>
  <si>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</si>
  <si>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</si>
  <si>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</si>
  <si>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</si>
  <si>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</si>
  <si>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</si>
  <si>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</si>
  <si>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</si>
  <si>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</si>
  <si>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</si>
  <si>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</si>
  <si>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</si>
  <si>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</si>
  <si>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</si>
  <si>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</si>
  <si>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</si>
  <si>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</si>
  <si>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</si>
  <si>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</si>
  <si>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</si>
  <si>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</si>
  <si>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</si>
  <si>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</si>
  <si>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</si>
  <si>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</si>
  <si>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</si>
  <si>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</si>
  <si>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</si>
  <si>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</si>
  <si>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</si>
  <si>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</si>
  <si>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</si>
  <si>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</si>
  <si>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</si>
  <si>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</si>
  <si>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</si>
  <si>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</si>
  <si>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</si>
  <si>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</si>
  <si>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</si>
  <si>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</si>
  <si>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</si>
  <si>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</si>
  <si>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</si>
  <si>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</si>
  <si>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</si>
  <si>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</si>
  <si>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</si>
  <si>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</si>
  <si>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</si>
  <si>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</si>
  <si>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</si>
  <si>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</si>
  <si>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</si>
  <si>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</si>
  <si>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</si>
  <si>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</si>
  <si>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</si>
  <si>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</si>
  <si>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</si>
  <si>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</si>
  <si>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</si>
  <si>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</si>
  <si>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</si>
  <si>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</si>
  <si>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</si>
  <si>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</si>
  <si>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</si>
  <si>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</si>
  <si>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</si>
  <si>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</si>
  <si>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</si>
  <si>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</si>
  <si>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</si>
  <si>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</si>
  <si>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</si>
  <si>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</si>
  <si>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</si>
  <si>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</si>
  <si>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</si>
  <si>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</si>
  <si>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</si>
  <si>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</si>
  <si>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</si>
  <si>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</si>
  <si>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</si>
  <si>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</si>
  <si>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</si>
  <si>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</si>
  <si>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</si>
  <si>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</si>
  <si>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</si>
  <si>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</si>
  <si>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</si>
  <si>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</si>
  <si>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</si>
  <si>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</si>
  <si>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</si>
  <si>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</si>
  <si>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</si>
  <si>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</si>
  <si>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</si>
  <si>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</si>
  <si>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</si>
  <si>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</si>
  <si>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</si>
  <si>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</si>
  <si>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</si>
  <si>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</si>
  <si>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</si>
  <si>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</si>
  <si>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</si>
  <si>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</si>
  <si>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</si>
  <si>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</si>
  <si>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</si>
  <si>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</si>
  <si>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</si>
  <si>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</si>
  <si>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</si>
  <si>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</si>
  <si>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</si>
  <si>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</si>
  <si>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</si>
  <si>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</si>
  <si>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</si>
  <si>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</si>
  <si>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</si>
  <si>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</si>
  <si>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</si>
  <si>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</si>
  <si>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</si>
  <si>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</si>
  <si>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</si>
  <si>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</si>
  <si>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</si>
  <si>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</si>
  <si>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</si>
  <si>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</si>
  <si>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</si>
  <si>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</si>
  <si>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</si>
  <si>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</si>
  <si>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</si>
  <si>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</si>
  <si>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</si>
  <si>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</si>
  <si>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</si>
  <si>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</si>
  <si>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</si>
  <si>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</si>
  <si>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</si>
  <si>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</si>
  <si>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</si>
  <si>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</si>
  <si>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</si>
  <si>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</si>
  <si>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</si>
  <si>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</si>
  <si>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</si>
  <si>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</si>
  <si>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</si>
  <si>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</si>
  <si>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</si>
  <si>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</si>
  <si>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</si>
  <si>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</si>
  <si>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</si>
  <si>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</si>
  <si>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</si>
  <si>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</si>
  <si>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</si>
  <si>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</si>
  <si>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</si>
  <si>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</si>
  <si>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</si>
  <si>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</si>
  <si>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</si>
  <si>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</si>
  <si>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</si>
  <si>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</si>
  <si>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</si>
  <si>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</si>
  <si>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</si>
  <si>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</si>
  <si>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</si>
  <si>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</si>
  <si>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</si>
  <si>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</si>
  <si>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</si>
  <si>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</si>
  <si>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</si>
  <si>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</si>
  <si>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</si>
  <si>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</si>
  <si>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</si>
  <si>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</si>
  <si>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</si>
  <si>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</si>
  <si>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</si>
  <si>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</si>
  <si>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</si>
  <si>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</si>
  <si>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</si>
  <si>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</si>
  <si>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</si>
  <si>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</si>
  <si>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</si>
  <si>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</si>
  <si>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</si>
  <si>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</si>
  <si>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</si>
  <si>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</si>
  <si>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</si>
  <si>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</si>
  <si>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</si>
  <si>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</si>
  <si>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</si>
  <si>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</si>
  <si>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</si>
  <si>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</si>
  <si>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</si>
  <si>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</si>
  <si>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</si>
  <si>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</si>
  <si>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</si>
  <si>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</si>
  <si>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</si>
  <si>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</si>
  <si>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</si>
  <si>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</si>
  <si>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</si>
  <si>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</si>
  <si>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</si>
  <si>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</si>
  <si>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</si>
  <si>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</si>
  <si>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</si>
  <si>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</si>
  <si>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</si>
  <si>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</si>
  <si>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</si>
  <si>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</si>
  <si>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</si>
  <si>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</si>
  <si>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</si>
  <si>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</si>
  <si>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</si>
  <si>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</si>
  <si>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</si>
  <si>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</si>
  <si>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</si>
  <si>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</si>
  <si>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</si>
  <si>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</si>
  <si>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</si>
  <si>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</si>
  <si>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</si>
  <si>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</si>
  <si>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</si>
  <si>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</si>
  <si>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</si>
  <si>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</si>
  <si>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</si>
  <si>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</si>
  <si>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</si>
  <si>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</si>
  <si>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</si>
  <si>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</si>
  <si>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</si>
  <si>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</si>
  <si>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</si>
  <si>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</si>
  <si>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</si>
  <si>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</si>
  <si>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</si>
  <si>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</si>
  <si>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</si>
  <si>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</si>
  <si>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</si>
  <si>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</si>
  <si>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</si>
  <si>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</si>
  <si>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</si>
  <si>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</si>
  <si>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</si>
  <si>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</si>
  <si>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</si>
  <si>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</si>
  <si>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</si>
  <si>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</si>
  <si>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</si>
  <si>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</si>
  <si>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</si>
  <si>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</si>
  <si>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</si>
  <si>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</si>
  <si>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</si>
  <si>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</si>
  <si>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</si>
  <si>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</si>
  <si>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</si>
  <si>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</si>
  <si>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</si>
  <si>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</si>
  <si>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</si>
  <si>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</si>
  <si>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</si>
  <si>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</si>
  <si>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</si>
  <si>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</si>
  <si>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</si>
  <si>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</si>
  <si>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</si>
  <si>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</si>
  <si>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</si>
  <si>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</si>
  <si>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</si>
  <si>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</si>
  <si>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</si>
  <si>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</si>
  <si>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</si>
  <si>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</si>
  <si>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</si>
  <si>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</si>
  <si>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</si>
  <si>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</si>
  <si>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</si>
  <si>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</si>
  <si>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</si>
  <si>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</si>
  <si>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</si>
  <si>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</si>
  <si>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</si>
  <si>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</si>
  <si>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</si>
  <si>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</si>
  <si>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</si>
  <si>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</si>
  <si>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</si>
  <si>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</si>
  <si>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</si>
  <si>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</si>
  <si>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</si>
  <si>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</si>
  <si>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</si>
  <si>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</si>
  <si>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</si>
  <si>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</si>
  <si>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</si>
  <si>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</si>
  <si>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</si>
  <si>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</si>
  <si>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</si>
  <si>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</si>
  <si>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</si>
  <si>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</si>
  <si>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</si>
  <si>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</si>
  <si>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</si>
  <si>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</si>
  <si>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</si>
  <si>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</si>
  <si>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</si>
  <si>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</si>
  <si>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</si>
  <si>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</si>
  <si>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</si>
  <si>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</si>
  <si>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</si>
  <si>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</si>
  <si>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</si>
  <si>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</si>
  <si>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</si>
  <si>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</si>
  <si>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</si>
  <si>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</si>
  <si>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</si>
  <si>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</si>
  <si>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</si>
  <si>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</si>
  <si>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</si>
  <si>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</si>
  <si>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</si>
  <si>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</si>
  <si>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</si>
  <si>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</si>
  <si>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</si>
  <si>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</si>
  <si>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</si>
  <si>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</si>
  <si>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</si>
  <si>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</si>
  <si>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</si>
  <si>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</si>
  <si>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</si>
  <si>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</si>
  <si>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</si>
  <si>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</si>
  <si>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</si>
  <si>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</si>
  <si>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</si>
  <si>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</si>
  <si>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</si>
  <si>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</si>
  <si>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</si>
  <si>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</si>
  <si>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</si>
  <si>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</si>
  <si>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</si>
  <si>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</si>
  <si>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</si>
  <si>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</si>
  <si>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</si>
  <si>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</si>
  <si>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</si>
  <si>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</si>
  <si>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</si>
  <si>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</si>
  <si>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</si>
  <si>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</si>
  <si>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</si>
  <si>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</si>
  <si>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</si>
  <si>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</si>
  <si>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</si>
  <si>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</si>
  <si>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</si>
  <si>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</si>
  <si>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</si>
  <si>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</si>
  <si>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</si>
  <si>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</si>
  <si>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</si>
  <si>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</si>
  <si>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</si>
  <si>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</si>
  <si>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</si>
  <si>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</si>
  <si>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</si>
  <si>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</si>
  <si>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</si>
  <si>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</si>
  <si>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</si>
  <si>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</si>
  <si>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</si>
  <si>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</si>
  <si>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</si>
  <si>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</si>
  <si>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</si>
  <si>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</si>
  <si>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</si>
  <si>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</si>
  <si>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</si>
  <si>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</si>
  <si>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</si>
  <si>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</si>
  <si>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</si>
  <si>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</si>
  <si>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</si>
  <si>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</si>
  <si>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</si>
  <si>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</si>
  <si>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</si>
  <si>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</si>
  <si>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</si>
  <si>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</si>
  <si>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</si>
  <si>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</si>
  <si>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</si>
  <si>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</si>
  <si>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</si>
  <si>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</si>
  <si>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</si>
  <si>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</si>
  <si>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</si>
  <si>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</si>
  <si>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</si>
  <si>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</si>
  <si>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</si>
  <si>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</si>
  <si>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</si>
  <si>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</si>
  <si>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</si>
  <si>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</si>
  <si>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</si>
  <si>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</si>
  <si>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</si>
  <si>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</si>
  <si>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</si>
  <si>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</si>
  <si>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</si>
  <si>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</si>
  <si>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</si>
  <si>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</si>
  <si>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</si>
  <si>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</si>
  <si>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</si>
  <si>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</si>
  <si>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</si>
  <si>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</si>
  <si>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</si>
  <si>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</si>
  <si>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</si>
  <si>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</si>
  <si>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</si>
  <si>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</si>
  <si>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</si>
  <si>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</si>
  <si>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</si>
  <si>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</si>
  <si>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</si>
  <si>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</si>
  <si>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</si>
  <si>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</si>
  <si>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</si>
  <si>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</si>
  <si>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</si>
  <si>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</si>
  <si>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</si>
  <si>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</si>
  <si>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</si>
  <si>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</si>
  <si>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</si>
  <si>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</si>
  <si>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</si>
  <si>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</si>
  <si>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</si>
  <si>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</si>
  <si>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</si>
  <si>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</si>
  <si>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</si>
  <si>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</si>
  <si>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</si>
  <si>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</si>
  <si>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</si>
  <si>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</si>
  <si>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</si>
  <si>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</si>
  <si>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</si>
  <si>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</si>
  <si>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</si>
  <si>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</si>
  <si>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</si>
  <si>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</si>
  <si>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</si>
  <si>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</si>
  <si>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</si>
  <si>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</si>
  <si>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</si>
  <si>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</si>
  <si>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</si>
  <si>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</si>
  <si>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</si>
  <si>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</si>
  <si>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</si>
  <si>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</si>
  <si>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</si>
  <si>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</si>
  <si>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</si>
  <si>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</si>
  <si>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</si>
  <si>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</si>
  <si>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</si>
  <si>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</si>
  <si>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</si>
  <si>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</si>
  <si>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</si>
  <si>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</si>
  <si>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</si>
  <si>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</si>
  <si>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</si>
  <si>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</si>
  <si>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</si>
  <si>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</si>
  <si>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</si>
  <si>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</si>
  <si>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</si>
  <si>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</si>
  <si>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</si>
  <si>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</si>
  <si>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</si>
  <si>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</si>
  <si>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</si>
  <si>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</si>
  <si>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</si>
  <si>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</si>
  <si>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</si>
  <si>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</si>
  <si>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</si>
  <si>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</si>
  <si>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</si>
  <si>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</si>
  <si>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</si>
  <si>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</si>
  <si>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</si>
  <si>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</si>
  <si>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</si>
  <si>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</si>
  <si>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</si>
  <si>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</si>
  <si>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</si>
  <si>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</si>
  <si>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</si>
  <si>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</si>
  <si>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</si>
  <si>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</si>
  <si>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</si>
  <si>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</si>
  <si>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</si>
  <si>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</si>
  <si>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</si>
  <si>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</si>
  <si>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</si>
  <si>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</si>
  <si>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</si>
  <si>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</si>
  <si>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</si>
  <si>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</si>
  <si>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</si>
  <si>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</si>
  <si>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</si>
  <si>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</si>
  <si>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</si>
  <si>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</si>
  <si>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</si>
  <si>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</si>
  <si>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</si>
  <si>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</si>
  <si>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</si>
  <si>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</si>
  <si>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</si>
  <si>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</si>
  <si>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</si>
  <si>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</si>
  <si>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</si>
  <si>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</si>
  <si>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</si>
  <si>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</si>
  <si>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</si>
  <si>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</si>
  <si>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</si>
  <si>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</si>
  <si>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</si>
  <si>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</si>
  <si>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</si>
  <si>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</si>
  <si>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</si>
  <si>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</si>
  <si>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</si>
  <si>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</si>
  <si>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</si>
  <si>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</si>
  <si>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</si>
  <si>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</si>
  <si>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</si>
  <si>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</si>
  <si>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</si>
  <si>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</si>
  <si>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</si>
  <si>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</si>
  <si>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</si>
  <si>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</si>
  <si>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</si>
  <si>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</si>
  <si>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</si>
  <si>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</si>
  <si>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</si>
  <si>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</si>
  <si>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</si>
  <si>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</si>
  <si>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</si>
  <si>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</si>
  <si>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</si>
  <si>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</si>
  <si>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</si>
  <si>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</si>
  <si>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</si>
  <si>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</si>
  <si>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</si>
  <si>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</si>
  <si>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</si>
  <si>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</si>
  <si>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</si>
  <si>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</si>
  <si>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</si>
  <si>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</si>
  <si>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</si>
  <si>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</si>
  <si>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</si>
  <si>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</si>
  <si>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</si>
  <si>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</si>
  <si>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</si>
  <si>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</si>
  <si>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</si>
  <si>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</si>
  <si>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</si>
  <si>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</si>
  <si>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</si>
  <si>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</si>
  <si>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</si>
  <si>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</si>
  <si>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</si>
  <si>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</si>
  <si>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</si>
  <si>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</si>
  <si>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</si>
  <si>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</si>
  <si>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</si>
  <si>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</si>
  <si>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</si>
  <si>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</si>
  <si>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</si>
  <si>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</si>
  <si>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</si>
  <si>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</si>
  <si>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</si>
  <si>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</si>
  <si>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</si>
  <si>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</si>
  <si>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</si>
  <si>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</si>
  <si>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</si>
  <si>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</si>
  <si>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</si>
  <si>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</si>
  <si>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</si>
  <si>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</si>
  <si>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</si>
  <si>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</si>
  <si>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</si>
  <si>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</si>
  <si>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</si>
  <si>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</si>
  <si>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</si>
  <si>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</si>
  <si>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</si>
  <si>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</si>
  <si>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</si>
  <si>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</si>
  <si>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</si>
  <si>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</si>
  <si>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</si>
  <si>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</si>
  <si>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</si>
  <si>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</si>
  <si>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</si>
  <si>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</si>
  <si>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</si>
  <si>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</si>
  <si>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</si>
  <si>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</si>
  <si>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</si>
  <si>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</si>
  <si>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</si>
  <si>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</si>
  <si>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</si>
  <si>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</si>
  <si>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</si>
  <si>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</si>
  <si>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</si>
  <si>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</si>
  <si>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</si>
  <si>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</si>
  <si>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</si>
  <si>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</si>
  <si>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</si>
  <si>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</si>
  <si>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</si>
  <si>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</si>
  <si>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</si>
  <si>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</si>
  <si>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</si>
  <si>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</si>
  <si>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</si>
  <si>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</si>
  <si>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</si>
  <si>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</si>
  <si>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</si>
  <si>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</si>
  <si>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</si>
  <si>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</si>
  <si>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</si>
  <si>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</si>
  <si>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</si>
  <si>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</si>
  <si>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</si>
  <si>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</si>
  <si>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</si>
  <si>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</si>
  <si>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</si>
  <si>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</si>
  <si>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</si>
  <si>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</si>
  <si>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</si>
  <si>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</si>
  <si>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</si>
  <si>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</si>
  <si>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</si>
  <si>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</si>
  <si>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</si>
  <si>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</si>
  <si>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</si>
  <si>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</si>
  <si>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</si>
  <si>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</si>
  <si>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</si>
  <si>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</si>
  <si>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</si>
  <si>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</si>
  <si>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</si>
  <si>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</si>
  <si>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</si>
  <si>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</si>
  <si>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</si>
  <si>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</si>
  <si>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</si>
  <si>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</si>
  <si>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</si>
  <si>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</si>
  <si>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</si>
  <si>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</si>
  <si>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</si>
  <si>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</si>
  <si>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</si>
  <si>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</si>
  <si>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</si>
  <si>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</si>
  <si>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</si>
  <si>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</si>
  <si>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</si>
  <si>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</si>
  <si>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</si>
  <si>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</si>
  <si>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</si>
  <si>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</si>
  <si>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</si>
  <si>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</si>
  <si>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</si>
  <si>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</si>
  <si>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</si>
  <si>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</si>
  <si>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</si>
  <si>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</si>
  <si>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</si>
  <si>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</si>
  <si>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</si>
  <si>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</si>
  <si>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</si>
  <si>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</si>
  <si>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</si>
  <si>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</si>
  <si>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</si>
  <si>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</si>
  <si>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</si>
  <si>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</si>
  <si>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</si>
  <si>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</si>
  <si>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</si>
  <si>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</si>
  <si>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</si>
  <si>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</si>
  <si>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</si>
  <si>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</si>
  <si>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</si>
  <si>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</si>
  <si>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</si>
  <si>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</si>
  <si>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</si>
  <si>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</si>
  <si>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</si>
  <si>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</si>
  <si>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</si>
  <si>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</si>
  <si>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</si>
  <si>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</si>
  <si>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</si>
  <si>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</si>
  <si>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</si>
  <si>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</si>
  <si>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</si>
  <si>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</si>
  <si>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</si>
  <si>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</si>
  <si>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</si>
  <si>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</si>
  <si>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</si>
  <si>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</si>
  <si>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</si>
  <si>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</si>
  <si>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</si>
  <si>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</si>
  <si>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</si>
  <si>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</si>
  <si>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</si>
  <si>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</si>
  <si>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</si>
  <si>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</si>
  <si>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</si>
  <si>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</si>
  <si>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</si>
  <si>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</si>
  <si>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</si>
  <si>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</si>
  <si>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</si>
  <si>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</si>
  <si>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</si>
  <si>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</si>
  <si>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</si>
  <si>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</si>
  <si>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</si>
  <si>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</si>
  <si>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</si>
  <si>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</si>
  <si>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</si>
  <si>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</si>
  <si>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</si>
  <si>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</si>
  <si>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</si>
  <si>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</si>
  <si>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</si>
  <si>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</si>
  <si>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</si>
  <si>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</si>
  <si>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</si>
  <si>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</si>
  <si>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</si>
  <si>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</si>
  <si>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</si>
  <si>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</si>
  <si>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</si>
  <si>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</si>
  <si>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</si>
  <si>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</si>
  <si>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</si>
  <si>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</si>
  <si>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</si>
  <si>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</si>
  <si>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</si>
  <si>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</si>
  <si>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</si>
  <si>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</si>
  <si>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</si>
  <si>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</si>
  <si>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</si>
  <si>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</si>
  <si>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</si>
  <si>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</si>
  <si>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</si>
  <si>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</si>
  <si>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</si>
  <si>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</si>
  <si>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</si>
  <si>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</si>
  <si>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</si>
  <si>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</si>
  <si>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</si>
  <si>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</si>
  <si>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</si>
  <si>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</si>
  <si>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</si>
  <si>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</si>
  <si>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</si>
  <si>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</si>
  <si>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</si>
  <si>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</si>
  <si>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</si>
  <si>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</si>
  <si>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</si>
  <si>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</si>
  <si>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</si>
  <si>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</si>
  <si>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</si>
  <si>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</si>
  <si>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</si>
  <si>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</si>
  <si>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</si>
  <si>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</si>
  <si>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</si>
  <si>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</si>
  <si>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</si>
  <si>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</si>
  <si>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</si>
  <si>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</si>
  <si>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</si>
  <si>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</si>
  <si>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</si>
  <si>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</si>
  <si>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</si>
  <si>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</si>
  <si>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</si>
  <si>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</si>
  <si>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</si>
  <si>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</si>
  <si>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</si>
  <si>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</si>
  <si>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</si>
  <si>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</si>
  <si>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</si>
  <si>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</si>
  <si>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</si>
  <si>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</si>
  <si>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</si>
  <si>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</si>
  <si>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</si>
  <si>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</si>
  <si>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</si>
  <si>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</si>
  <si>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</si>
  <si>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</si>
  <si>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</si>
  <si>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</si>
  <si>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</si>
  <si>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</si>
  <si>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</si>
  <si>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</si>
  <si>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</si>
  <si>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</si>
  <si>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</si>
  <si>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</si>
  <si>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</si>
  <si>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</si>
  <si>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</si>
  <si>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</si>
  <si>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</si>
  <si>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</si>
  <si>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</si>
  <si>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</si>
  <si>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</si>
  <si>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</si>
  <si>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</si>
  <si>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</si>
  <si>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</si>
  <si>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</si>
  <si>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</si>
  <si>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</si>
  <si>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</si>
  <si>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</si>
  <si>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</si>
  <si>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</si>
  <si>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</si>
  <si>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</si>
  <si>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</si>
  <si>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</si>
  <si>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</si>
  <si>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</si>
  <si>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</si>
  <si>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</si>
  <si>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</si>
  <si>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</si>
  <si>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</si>
  <si>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</si>
  <si>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</si>
  <si>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</si>
  <si>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</si>
  <si>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</si>
  <si>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</si>
  <si>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</si>
  <si>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</si>
  <si>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</si>
  <si>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</si>
  <si>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</si>
  <si>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</si>
  <si>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</si>
  <si>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</si>
  <si>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</si>
  <si>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</si>
  <si>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</si>
  <si>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</si>
  <si>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</si>
  <si>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</si>
  <si>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</si>
  <si>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</si>
  <si>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</si>
  <si>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</si>
  <si>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</si>
  <si>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</si>
  <si>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</si>
  <si>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</si>
  <si>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</si>
  <si>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</si>
  <si>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</si>
  <si>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</si>
  <si>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</si>
  <si>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</si>
  <si>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</si>
  <si>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</si>
  <si>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</si>
  <si>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</si>
  <si>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</si>
  <si>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</si>
  <si>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</si>
  <si>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</si>
  <si>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</si>
  <si>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</si>
  <si>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</si>
  <si>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</si>
  <si>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</si>
  <si>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</si>
  <si>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</si>
  <si>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</si>
  <si>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</si>
  <si>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</si>
  <si>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</si>
  <si>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</si>
  <si>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</si>
  <si>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</si>
  <si>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</si>
  <si>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</si>
  <si>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</si>
  <si>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</si>
  <si>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</si>
  <si>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</si>
  <si>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</si>
  <si>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</si>
  <si>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</si>
  <si>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</si>
  <si>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</si>
  <si>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</si>
  <si>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</si>
  <si>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</si>
  <si>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</si>
  <si>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</si>
  <si>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</si>
  <si>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</si>
  <si>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</si>
  <si>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</si>
  <si>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</si>
  <si>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</si>
  <si>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</si>
  <si>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</si>
  <si>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</si>
  <si>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</si>
  <si>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</si>
  <si>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</si>
  <si>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</si>
  <si>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</si>
  <si>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</si>
  <si>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</si>
  <si>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</si>
  <si>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</si>
  <si>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</si>
  <si>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</si>
  <si>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</si>
  <si>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</si>
  <si>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</si>
  <si>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</si>
  <si>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</si>
  <si>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</si>
  <si>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</si>
  <si>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</si>
  <si>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</si>
  <si>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</si>
  <si>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</si>
  <si>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</si>
  <si>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</si>
  <si>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</si>
  <si>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</si>
  <si>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</si>
  <si>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</si>
  <si>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</si>
  <si>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</si>
  <si>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</si>
  <si>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</si>
  <si>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</si>
  <si>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</si>
  <si>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</si>
  <si>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</si>
  <si>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</si>
  <si>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</si>
  <si>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</si>
  <si>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</si>
  <si>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</si>
  <si>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</si>
  <si>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</si>
  <si>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</si>
  <si>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</si>
  <si>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</si>
  <si>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</si>
  <si>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</si>
  <si>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</si>
  <si>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</si>
  <si>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</si>
  <si>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</si>
  <si>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</si>
  <si>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</si>
  <si>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</si>
  <si>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</si>
  <si>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</si>
  <si>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</si>
  <si>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</si>
  <si>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</si>
  <si>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</si>
  <si>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</si>
  <si>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</si>
  <si>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</si>
  <si>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</si>
  <si>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</si>
  <si>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</si>
  <si>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</si>
  <si>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</si>
  <si>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</si>
  <si>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</si>
  <si>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</si>
  <si>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</si>
  <si>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</si>
  <si>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</si>
  <si>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</si>
  <si>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</si>
  <si>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</si>
  <si>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</si>
  <si>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</si>
  <si>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</si>
  <si>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</si>
  <si>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</si>
  <si>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</si>
  <si>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</si>
  <si>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</si>
  <si>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</si>
  <si>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</si>
  <si>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</si>
  <si>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</si>
  <si>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</si>
  <si>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</si>
  <si>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</si>
  <si>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</si>
  <si>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</si>
  <si>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</si>
  <si>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</si>
  <si>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</si>
  <si>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</si>
  <si>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</si>
  <si>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</si>
  <si>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</si>
  <si>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</si>
  <si>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</si>
  <si>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</si>
  <si>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</si>
  <si>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</si>
  <si>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</si>
  <si>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</si>
  <si>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</si>
  <si>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</si>
  <si>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</si>
  <si>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</si>
  <si>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</si>
  <si>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</si>
  <si>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</si>
  <si>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</si>
  <si>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</si>
  <si>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</si>
  <si>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</si>
  <si>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</si>
  <si>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</si>
  <si>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</si>
  <si>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</si>
  <si>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</si>
  <si>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</si>
  <si>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</si>
  <si>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</si>
  <si>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</si>
  <si>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</si>
  <si>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</si>
  <si>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</si>
  <si>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</si>
  <si>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</si>
  <si>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</si>
  <si>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</si>
  <si>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</si>
  <si>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</si>
  <si>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</si>
  <si>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</si>
  <si>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</si>
  <si>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</si>
  <si>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</si>
  <si>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</si>
  <si>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</si>
  <si>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</si>
  <si>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</si>
  <si>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</si>
  <si>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</si>
  <si>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</si>
  <si>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</si>
  <si>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</si>
  <si>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</si>
  <si>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</si>
  <si>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</si>
  <si>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</si>
  <si>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</si>
  <si>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</si>
  <si>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</si>
  <si>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</si>
  <si>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</si>
  <si>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</si>
  <si>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</si>
  <si>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</si>
  <si>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</si>
  <si>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</si>
  <si>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</si>
  <si>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</si>
  <si>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</si>
  <si>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</si>
  <si>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</si>
  <si>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</si>
  <si>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</si>
  <si>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</si>
  <si>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</si>
  <si>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</si>
  <si>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</si>
  <si>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</si>
  <si>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</si>
  <si>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</si>
  <si>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</si>
  <si>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</si>
  <si>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</si>
  <si>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</si>
  <si>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</si>
  <si>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</si>
  <si>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</si>
  <si>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</si>
  <si>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</si>
  <si>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</si>
  <si>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</si>
  <si>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</si>
  <si>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</si>
  <si>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</si>
  <si>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</si>
  <si>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</si>
  <si>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</si>
  <si>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</si>
  <si>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</si>
  <si>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</si>
  <si>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</si>
  <si>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</si>
  <si>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</si>
  <si>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</si>
  <si>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</si>
  <si>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</si>
  <si>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</si>
  <si>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</si>
  <si>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</si>
  <si>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</si>
  <si>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</si>
  <si>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</si>
  <si>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</si>
  <si>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</si>
  <si>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</si>
  <si>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</si>
  <si>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</si>
  <si>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</si>
  <si>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</si>
  <si>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</si>
  <si>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</si>
  <si>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</si>
  <si>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</si>
  <si>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</si>
  <si>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</si>
  <si>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</si>
  <si>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</si>
  <si>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</si>
  <si>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</si>
  <si>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</si>
  <si>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</si>
  <si>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</si>
  <si>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</si>
  <si>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</si>
  <si>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</si>
  <si>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</si>
  <si>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</si>
  <si>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</si>
  <si>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</si>
  <si>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</si>
  <si>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</si>
  <si>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</si>
  <si>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</si>
  <si>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</si>
  <si>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</si>
  <si>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</si>
  <si>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</si>
  <si>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</si>
  <si>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</si>
  <si>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</si>
  <si>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</si>
  <si>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</si>
  <si>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</si>
  <si>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</si>
  <si>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</si>
  <si>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</si>
  <si>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</si>
  <si>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</si>
  <si>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</si>
  <si>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</si>
  <si>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</si>
  <si>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</si>
  <si>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</si>
  <si>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</si>
  <si>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</si>
  <si>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</si>
  <si>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</si>
  <si>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</si>
  <si>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</si>
  <si>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</si>
  <si>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</si>
  <si>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</si>
  <si>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</si>
  <si>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</si>
  <si>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</si>
  <si>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</si>
  <si>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</si>
  <si>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</si>
  <si>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</si>
  <si>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</si>
  <si>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</si>
  <si>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</si>
  <si>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</si>
  <si>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</si>
  <si>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</si>
  <si>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</si>
  <si>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</si>
  <si>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</si>
  <si>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</si>
  <si>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</si>
  <si>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</si>
  <si>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</si>
  <si>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</si>
  <si>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</si>
  <si>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</si>
  <si>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</si>
  <si>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</si>
  <si>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</si>
  <si>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</si>
  <si>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</si>
  <si>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</si>
  <si>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</si>
  <si>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</si>
  <si>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</si>
  <si>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</si>
  <si>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</si>
  <si>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</si>
  <si>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</si>
  <si>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</si>
  <si>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</si>
  <si>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</si>
  <si>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</si>
  <si>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</si>
  <si>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</si>
  <si>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</si>
  <si>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</si>
  <si>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</si>
  <si>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</si>
  <si>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</si>
  <si>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</si>
  <si>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</si>
  <si>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</si>
  <si>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</si>
  <si>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</si>
  <si>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</si>
  <si>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</si>
  <si>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</si>
  <si>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</si>
  <si>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</si>
  <si>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</si>
  <si>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</si>
  <si>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</si>
  <si>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</si>
  <si>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</si>
  <si>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</si>
  <si>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</si>
  <si>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</si>
  <si>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</si>
  <si>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</si>
  <si>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</si>
  <si>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</si>
  <si>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</si>
  <si>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</si>
  <si>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</si>
  <si>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</si>
  <si>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</si>
  <si>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</si>
  <si>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</si>
  <si>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</si>
  <si>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</si>
  <si>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</si>
  <si>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</si>
  <si>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</si>
  <si>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</si>
  <si>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</si>
  <si>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</si>
  <si>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</si>
  <si>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</si>
  <si>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</si>
  <si>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</si>
  <si>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</si>
  <si>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</si>
  <si>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</si>
  <si>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</si>
  <si>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</si>
  <si>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</si>
  <si>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</si>
  <si>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</si>
  <si>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</si>
  <si>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</si>
  <si>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</si>
  <si>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</si>
  <si>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</si>
  <si>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</si>
  <si>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</si>
  <si>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</si>
  <si>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</si>
  <si>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</si>
  <si>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</si>
  <si>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</si>
  <si>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</si>
  <si>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</si>
  <si>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</si>
  <si>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</si>
  <si>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</si>
  <si>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</si>
  <si>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</si>
  <si>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</si>
  <si>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</si>
  <si>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</si>
  <si>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</si>
  <si>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</si>
  <si>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</si>
  <si>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</si>
  <si>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</si>
  <si>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</si>
  <si>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</si>
  <si>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</si>
  <si>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</si>
  <si>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</si>
  <si>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</si>
  <si>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</si>
  <si>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</si>
  <si>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</si>
  <si>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</si>
  <si>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</si>
  <si>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</si>
  <si>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</si>
  <si>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</si>
  <si>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</si>
  <si>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</si>
  <si>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</si>
  <si>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</si>
  <si>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</si>
  <si>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</si>
  <si>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</si>
  <si>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</si>
  <si>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</si>
  <si>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</si>
  <si>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</si>
  <si>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</si>
  <si>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</si>
  <si>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</si>
  <si>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</si>
  <si>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</si>
  <si>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</si>
  <si>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</si>
  <si>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</si>
  <si>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</si>
  <si>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</si>
  <si>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</si>
  <si>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</si>
  <si>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</si>
  <si>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</si>
  <si>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</si>
  <si>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</si>
  <si>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</si>
  <si>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</si>
  <si>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</si>
  <si>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</si>
  <si>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</si>
  <si>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</si>
  <si>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</si>
  <si>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</si>
  <si>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</si>
  <si>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</si>
  <si>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</si>
  <si>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</si>
  <si>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</si>
  <si>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</si>
  <si>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</si>
  <si>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</si>
  <si>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</si>
  <si>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</si>
  <si>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</si>
  <si>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</si>
  <si>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</si>
  <si>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</si>
  <si>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</si>
  <si>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</si>
  <si>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</si>
  <si>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</si>
  <si>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</si>
  <si>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</si>
  <si>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</si>
  <si>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</si>
  <si>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</si>
  <si>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</si>
  <si>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</si>
  <si>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</si>
  <si>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</si>
  <si>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</si>
  <si>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</si>
  <si>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</si>
  <si>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</si>
  <si>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</si>
  <si>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</si>
  <si>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</si>
  <si>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</si>
  <si>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</si>
  <si>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</si>
  <si>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</si>
  <si>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</si>
  <si>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</si>
  <si>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</si>
  <si>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</si>
  <si>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</si>
  <si>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</si>
  <si>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</si>
  <si>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</si>
  <si>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</si>
  <si>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</si>
  <si>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</si>
  <si>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</si>
  <si>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</si>
  <si>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</si>
  <si>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</si>
  <si>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</si>
  <si>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</si>
  <si>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</si>
  <si>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</si>
  <si>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</si>
  <si>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</si>
  <si>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</si>
  <si>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</si>
  <si>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</si>
  <si>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</si>
  <si>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</si>
  <si>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</si>
  <si>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</si>
  <si>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</si>
  <si>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</si>
  <si>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</si>
  <si>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</si>
  <si>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</si>
  <si>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</si>
  <si>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</si>
  <si>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</si>
  <si>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</si>
  <si>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</si>
  <si>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</si>
  <si>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</si>
  <si>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</si>
  <si>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</si>
  <si>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</si>
  <si>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</si>
  <si>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</si>
  <si>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</si>
  <si>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</si>
  <si>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</si>
  <si>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</si>
  <si>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</si>
  <si>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</si>
  <si>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</si>
  <si>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</si>
  <si>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</si>
  <si>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</si>
  <si>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</si>
  <si>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</si>
  <si>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</si>
  <si>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</si>
  <si>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</si>
  <si>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</si>
  <si>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</si>
  <si>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</si>
  <si>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</si>
  <si>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</si>
  <si>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</si>
  <si>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</si>
  <si>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</si>
  <si>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</si>
  <si>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</si>
  <si>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</si>
  <si>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</si>
  <si>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</si>
  <si>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</si>
  <si>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</si>
  <si>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</si>
  <si>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</si>
  <si>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</si>
  <si>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</si>
  <si>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</si>
  <si>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</si>
  <si>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</si>
  <si>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</si>
  <si>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</si>
  <si>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</si>
  <si>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</si>
  <si>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</si>
  <si>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</si>
  <si>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</si>
  <si>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</si>
  <si>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</si>
  <si>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</si>
  <si>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</si>
  <si>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</si>
  <si>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</si>
  <si>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</si>
  <si>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</si>
  <si>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</si>
  <si>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</si>
  <si>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</si>
  <si>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</si>
  <si>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</si>
  <si>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</si>
  <si>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</si>
  <si>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</si>
  <si>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</si>
  <si>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</si>
  <si>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</si>
  <si>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</si>
  <si>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</si>
  <si>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</si>
  <si>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</si>
  <si>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</si>
  <si>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</si>
  <si>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</si>
  <si>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</si>
  <si>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</si>
  <si>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</si>
  <si>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</si>
  <si>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</si>
  <si>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</si>
  <si>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</si>
  <si>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</si>
  <si>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</si>
  <si>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</si>
  <si>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</si>
  <si>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</si>
  <si>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</si>
  <si>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</si>
  <si>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</si>
  <si>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</si>
  <si>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</si>
  <si>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</si>
  <si>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</si>
  <si>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</si>
  <si>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</si>
  <si>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</si>
  <si>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</si>
  <si>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</si>
  <si>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</si>
  <si>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</si>
  <si>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</si>
  <si>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</si>
  <si>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</si>
  <si>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</si>
  <si>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</si>
  <si>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</si>
  <si>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</si>
  <si>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</si>
  <si>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</si>
  <si>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</si>
  <si>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</si>
  <si>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</si>
  <si>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</si>
  <si>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</si>
  <si>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</si>
  <si>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</si>
  <si>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</si>
  <si>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</si>
  <si>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</si>
  <si>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</si>
  <si>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</si>
  <si>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</si>
  <si>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</si>
  <si>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</si>
  <si>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</si>
  <si>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</si>
  <si>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</si>
  <si>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</si>
  <si>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</si>
  <si>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</si>
  <si>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</si>
  <si>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</si>
  <si>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</si>
  <si>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</si>
  <si>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</si>
  <si>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</si>
  <si>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</si>
  <si>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</si>
  <si>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</si>
  <si>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</si>
  <si>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</si>
  <si>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</si>
  <si>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</si>
  <si>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</si>
  <si>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</si>
  <si>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</si>
  <si>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</si>
  <si>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</si>
  <si>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</si>
  <si>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</si>
  <si>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</si>
  <si>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</si>
  <si>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</si>
  <si>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</si>
  <si>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</si>
  <si>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</si>
  <si>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</si>
  <si>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</si>
  <si>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</si>
  <si>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</si>
  <si>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</si>
  <si>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</si>
  <si>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</si>
  <si>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</si>
  <si>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</si>
  <si>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</si>
  <si>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</si>
  <si>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</si>
  <si>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</si>
  <si>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</si>
  <si>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</si>
  <si>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</si>
  <si>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</si>
  <si>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</si>
  <si>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</si>
  <si>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</si>
  <si>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</si>
  <si>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</si>
  <si>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</si>
  <si>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</si>
  <si>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</si>
  <si>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</si>
  <si>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</si>
  <si>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</si>
  <si>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</si>
  <si>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</si>
  <si>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</si>
  <si>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</si>
  <si>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</si>
  <si>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</si>
  <si>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</si>
  <si>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</si>
  <si>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</si>
  <si>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</si>
  <si>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</si>
  <si>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</si>
  <si>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</si>
  <si>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</si>
  <si>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</si>
  <si>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</si>
  <si>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</si>
  <si>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</si>
  <si>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</si>
  <si>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</si>
  <si>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</si>
  <si>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</si>
  <si>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</si>
  <si>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</si>
  <si>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</si>
  <si>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</si>
  <si>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</si>
  <si>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</si>
  <si>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</si>
  <si>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</si>
  <si>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</si>
  <si>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</si>
  <si>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</si>
  <si>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</si>
  <si>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</si>
  <si>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</si>
  <si>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</si>
  <si>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</si>
  <si>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</si>
  <si>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</si>
  <si>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</si>
  <si>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</si>
  <si>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</si>
  <si>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</si>
  <si>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</si>
  <si>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</si>
  <si>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</si>
  <si>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</si>
  <si>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</si>
  <si>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</si>
  <si>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</si>
  <si>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</si>
  <si>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</si>
  <si>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</si>
  <si>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</si>
  <si>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</si>
  <si>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</si>
  <si>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</si>
  <si>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</si>
  <si>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</si>
  <si>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</si>
  <si>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</si>
  <si>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</si>
  <si>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</si>
  <si>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</si>
  <si>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</si>
  <si>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</si>
  <si>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</si>
  <si>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</si>
  <si>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</si>
  <si>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</si>
  <si>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</si>
  <si>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</si>
  <si>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</si>
  <si>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</si>
  <si>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</si>
  <si>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</si>
  <si>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</si>
  <si>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</si>
  <si>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</si>
  <si>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</si>
  <si>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</si>
  <si>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</si>
  <si>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</si>
  <si>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</si>
  <si>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</si>
  <si>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</si>
  <si>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</si>
  <si>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</si>
  <si>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</si>
  <si>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</si>
  <si>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</si>
  <si>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</si>
  <si>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</si>
  <si>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</si>
  <si>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</si>
  <si>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</si>
  <si>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</si>
  <si>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</si>
  <si>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</si>
  <si>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</si>
  <si>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</si>
  <si>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</si>
  <si>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</si>
  <si>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</si>
  <si>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</si>
  <si>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</si>
  <si>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</si>
  <si>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</si>
  <si>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</si>
  <si>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</si>
  <si>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</si>
  <si>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</si>
  <si>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</si>
  <si>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</si>
  <si>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</si>
  <si>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</si>
  <si>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</si>
  <si>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</si>
  <si>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</si>
  <si>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</si>
  <si>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</si>
  <si>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</si>
  <si>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</si>
  <si>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</si>
  <si>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</si>
  <si>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</si>
  <si>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</si>
  <si>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</si>
  <si>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</si>
  <si>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</si>
  <si>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</si>
  <si>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</si>
  <si>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</si>
  <si>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</si>
  <si>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</si>
  <si>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</si>
  <si>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</si>
  <si>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</si>
  <si>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</si>
  <si>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</si>
  <si>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</si>
  <si>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</si>
  <si>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</si>
  <si>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</si>
  <si>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</si>
  <si>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</si>
  <si>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</si>
  <si>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</si>
  <si>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</si>
  <si>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</si>
  <si>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</si>
  <si>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</si>
  <si>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</si>
  <si>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</si>
  <si>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</si>
  <si>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</si>
  <si>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</si>
  <si>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</si>
  <si>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</si>
  <si>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</si>
  <si>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</si>
  <si>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</si>
  <si>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</si>
  <si>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</si>
  <si>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</si>
  <si>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</si>
  <si>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</si>
  <si>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</si>
  <si>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</si>
  <si>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</si>
  <si>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</si>
  <si>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</si>
  <si>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</si>
  <si>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</si>
  <si>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</si>
  <si>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</si>
  <si>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</si>
  <si>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</si>
  <si>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</si>
  <si>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</si>
  <si>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</si>
  <si>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</si>
  <si>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</si>
  <si>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</si>
  <si>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</si>
  <si>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</si>
  <si>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</si>
  <si>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</si>
  <si>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</si>
  <si>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</si>
  <si>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</si>
  <si>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</si>
  <si>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</si>
  <si>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</si>
  <si>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</si>
  <si>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</si>
  <si>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</si>
  <si>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</si>
  <si>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</si>
  <si>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</si>
  <si>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</si>
  <si>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</si>
  <si>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</si>
  <si>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</si>
  <si>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</si>
  <si>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</si>
  <si>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</si>
  <si>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</si>
  <si>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</si>
  <si>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</si>
  <si>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</si>
  <si>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</si>
  <si>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</si>
  <si>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</si>
  <si>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</si>
  <si>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</si>
  <si>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</si>
  <si>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</si>
  <si>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</si>
  <si>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</si>
  <si>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</si>
  <si>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</si>
  <si>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</si>
  <si>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</si>
  <si>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</si>
  <si>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</si>
  <si>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</si>
  <si>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</si>
  <si>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</si>
  <si>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</si>
  <si>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</si>
  <si>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</si>
  <si>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</si>
  <si>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</si>
  <si>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</si>
  <si>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</si>
  <si>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</si>
  <si>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</si>
  <si>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</si>
  <si>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</si>
  <si>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</si>
  <si>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</si>
  <si>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</si>
  <si>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</si>
  <si>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</si>
  <si>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</si>
  <si>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</si>
  <si>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</si>
  <si>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</si>
  <si>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</si>
  <si>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</si>
  <si>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</si>
  <si>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</si>
  <si>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</si>
  <si>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</si>
  <si>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</si>
  <si>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</si>
  <si>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</si>
  <si>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</si>
  <si>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</si>
  <si>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</si>
  <si>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</si>
  <si>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</si>
  <si>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</si>
  <si>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</si>
  <si>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</si>
  <si>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</si>
  <si>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</si>
  <si>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</si>
  <si>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</si>
  <si>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</si>
  <si>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</si>
  <si>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</si>
  <si>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</si>
  <si>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</si>
  <si>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</si>
  <si>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</si>
  <si>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</si>
  <si>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</si>
  <si>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</si>
  <si>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</si>
  <si>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</si>
  <si>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</si>
  <si>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</si>
  <si>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</si>
  <si>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</si>
  <si>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</si>
  <si>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</si>
  <si>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</si>
  <si>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</si>
  <si>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</si>
  <si>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</si>
  <si>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</si>
  <si>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</si>
  <si>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</si>
  <si>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</si>
  <si>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</si>
  <si>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</si>
  <si>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</si>
  <si>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</si>
  <si>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</si>
  <si>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</si>
  <si>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</si>
  <si>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</si>
  <si>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</si>
  <si>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</si>
  <si>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</si>
  <si>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</si>
  <si>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</si>
  <si>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</si>
  <si>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</si>
  <si>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</si>
  <si>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</si>
  <si>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</si>
  <si>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</si>
  <si>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</si>
  <si>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</si>
  <si>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</si>
  <si>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</si>
  <si>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</si>
  <si>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</si>
  <si>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</si>
  <si>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</si>
  <si>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</si>
  <si>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</si>
  <si>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</si>
  <si>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</si>
  <si>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</si>
  <si>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</si>
  <si>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</si>
  <si>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</si>
  <si>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</si>
  <si>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</si>
  <si>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</si>
  <si>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</si>
  <si>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</si>
  <si>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</si>
  <si>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</si>
  <si>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</si>
  <si>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</si>
  <si>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</si>
  <si>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</si>
  <si>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</si>
  <si>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</si>
  <si>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</si>
  <si>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</si>
  <si>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</si>
  <si>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</si>
  <si>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</si>
  <si>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</si>
  <si>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</si>
  <si>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</si>
  <si>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</si>
  <si>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</si>
  <si>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</si>
  <si>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</si>
  <si>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</si>
  <si>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</si>
  <si>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</si>
  <si>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</si>
  <si>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</si>
  <si>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</si>
  <si>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</si>
  <si>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</si>
  <si>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</si>
  <si>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</si>
  <si>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</si>
  <si>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</si>
  <si>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</si>
  <si>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</si>
  <si>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</si>
  <si>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</si>
  <si>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</si>
  <si>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</si>
  <si>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</si>
  <si>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</si>
  <si>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</si>
  <si>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</si>
  <si>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</si>
  <si>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</si>
  <si>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</si>
  <si>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</si>
  <si>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</si>
  <si>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</si>
  <si>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</si>
  <si>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</si>
  <si>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</si>
  <si>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</si>
  <si>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</si>
  <si>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</si>
  <si>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</si>
  <si>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</si>
  <si>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</si>
  <si>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</si>
  <si>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</si>
  <si>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</si>
  <si>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</si>
  <si>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</si>
  <si>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</si>
  <si>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</si>
  <si>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</si>
  <si>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</si>
  <si>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</si>
  <si>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</si>
  <si>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</si>
  <si>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</si>
  <si>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</si>
  <si>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</si>
  <si>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</si>
  <si>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</si>
  <si>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</si>
  <si>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</si>
  <si>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</si>
  <si>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</si>
  <si>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</si>
  <si>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</si>
  <si>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</si>
  <si>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</si>
  <si>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</si>
  <si>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</si>
  <si>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</si>
  <si>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</si>
  <si>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</si>
  <si>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</si>
  <si>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</si>
  <si>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</si>
  <si>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</si>
  <si>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</si>
  <si>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</si>
  <si>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</si>
  <si>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</si>
  <si>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</si>
  <si>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</si>
  <si>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</si>
  <si>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</si>
  <si>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</si>
  <si>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</si>
  <si>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</si>
  <si>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</si>
  <si>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</si>
  <si>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</si>
  <si>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</si>
  <si>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</si>
  <si>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</si>
  <si>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</si>
  <si>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</si>
  <si>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</si>
  <si>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</si>
  <si>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</si>
  <si>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</si>
  <si>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</si>
  <si>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</si>
  <si>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</si>
  <si>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</si>
  <si>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</si>
  <si>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</si>
  <si>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</si>
  <si>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</si>
  <si>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</si>
  <si>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</si>
  <si>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</si>
  <si>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</si>
  <si>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</si>
  <si>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</si>
  <si>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</si>
  <si>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</si>
  <si>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</si>
  <si>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</si>
  <si>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</si>
  <si>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</si>
  <si>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</si>
  <si>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</si>
  <si>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</si>
  <si>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</si>
  <si>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</si>
  <si>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</si>
  <si>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</si>
  <si>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</si>
  <si>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</si>
  <si>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</si>
  <si>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</si>
  <si>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</si>
  <si>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</si>
  <si>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</si>
  <si>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</si>
  <si>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</si>
  <si>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</si>
  <si>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</si>
  <si>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</si>
  <si>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</si>
  <si>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</si>
  <si>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</si>
  <si>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</si>
  <si>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</si>
  <si>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</si>
  <si>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</si>
  <si>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</si>
  <si>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</si>
  <si>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</si>
  <si>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</si>
  <si>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</si>
  <si>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</si>
  <si>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</si>
  <si>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</si>
  <si>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</si>
  <si>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</si>
  <si>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</si>
  <si>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</si>
  <si>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</si>
  <si>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</si>
  <si>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</si>
  <si>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</si>
  <si>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</si>
  <si>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</si>
  <si>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</si>
  <si>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</si>
  <si>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</si>
  <si>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</si>
  <si>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</si>
  <si>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</si>
  <si>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</si>
  <si>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</si>
  <si>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</si>
  <si>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</si>
  <si>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</si>
  <si>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</si>
  <si>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</si>
  <si>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</si>
  <si>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</si>
  <si>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</si>
  <si>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</si>
  <si>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</si>
  <si>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</si>
  <si>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</si>
  <si>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</si>
  <si>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</si>
  <si>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</si>
  <si>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</si>
  <si>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</si>
  <si>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</si>
  <si>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</si>
  <si>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</si>
  <si>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</si>
  <si>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</si>
  <si>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</si>
  <si>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</si>
  <si>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</si>
  <si>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</si>
  <si>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</si>
  <si>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</si>
  <si>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</si>
  <si>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</si>
  <si>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</si>
  <si>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</si>
  <si>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</si>
  <si>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</si>
  <si>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</si>
  <si>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</si>
  <si>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</si>
  <si>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</si>
  <si>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</si>
  <si>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</si>
  <si>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</si>
  <si>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</si>
  <si>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</si>
  <si>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</si>
  <si>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</si>
  <si>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</si>
  <si>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</si>
  <si>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</si>
  <si>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</si>
  <si>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</si>
  <si>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</si>
  <si>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</si>
  <si>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</si>
  <si>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</si>
  <si>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</si>
  <si>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</si>
  <si>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</si>
  <si>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</si>
  <si>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</si>
  <si>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</si>
  <si>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</si>
  <si>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</si>
  <si>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</si>
  <si>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</si>
  <si>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</si>
  <si>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</si>
  <si>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</si>
  <si>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</si>
  <si>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</si>
  <si>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</si>
  <si>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</si>
  <si>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</si>
  <si>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</si>
  <si>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</si>
  <si>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</si>
  <si>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</si>
  <si>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</si>
  <si>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</si>
  <si>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</si>
  <si>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</si>
  <si>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</si>
  <si>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</si>
  <si>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</si>
  <si>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</si>
  <si>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</si>
  <si>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</si>
  <si>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</si>
  <si>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</si>
  <si>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</si>
  <si>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</si>
  <si>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</si>
  <si>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</si>
  <si>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</si>
  <si>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</si>
  <si>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</si>
  <si>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</si>
  <si>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</si>
  <si>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</si>
  <si>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</si>
  <si>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</si>
  <si>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</si>
  <si>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</si>
  <si>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</si>
  <si>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</si>
  <si>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</si>
  <si>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</si>
  <si>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</si>
  <si>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</si>
  <si>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</si>
  <si>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</si>
  <si>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</si>
  <si>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</si>
  <si>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</si>
  <si>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</si>
  <si>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</si>
  <si>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</si>
  <si>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</si>
  <si>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</si>
  <si>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</si>
  <si>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</si>
  <si>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</si>
  <si>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</si>
  <si>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</si>
  <si>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</si>
  <si>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</si>
  <si>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</si>
  <si>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</si>
  <si>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</si>
  <si>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</si>
  <si>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</si>
  <si>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</si>
  <si>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</si>
  <si>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</si>
  <si>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</si>
  <si>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</si>
  <si>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</si>
  <si>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</si>
  <si>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</si>
  <si>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</si>
  <si>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</si>
  <si>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</si>
  <si>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</si>
  <si>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</si>
  <si>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</si>
  <si>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</si>
  <si>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</si>
  <si>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</si>
  <si>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</si>
  <si>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</si>
  <si>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</si>
  <si>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</si>
  <si>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</si>
  <si>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</si>
  <si>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</si>
  <si>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</si>
  <si>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</si>
  <si>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</si>
  <si>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</si>
  <si>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</si>
  <si>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</si>
  <si>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</si>
  <si>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</si>
  <si>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</si>
  <si>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</si>
  <si>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</si>
  <si>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</si>
  <si>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</si>
  <si>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</si>
  <si>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</si>
  <si>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</si>
  <si>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</si>
  <si>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</si>
  <si>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</si>
  <si>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</si>
  <si>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</si>
  <si>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</si>
  <si>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</si>
  <si>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</si>
  <si>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</si>
  <si>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</si>
  <si>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</si>
  <si>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</si>
  <si>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</si>
  <si>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</si>
  <si>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</si>
  <si>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</si>
  <si>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</si>
  <si>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</si>
  <si>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</si>
  <si>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</si>
  <si>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</si>
  <si>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</si>
  <si>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</si>
  <si>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</si>
  <si>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</si>
  <si>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</si>
  <si>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</si>
  <si>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</si>
  <si>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</si>
  <si>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</si>
  <si>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</si>
  <si>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</si>
  <si>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</si>
  <si>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</si>
  <si>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</si>
  <si>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</si>
  <si>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</si>
  <si>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</si>
  <si>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</si>
  <si>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</si>
  <si>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</si>
  <si>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</si>
  <si>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</si>
  <si>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</si>
  <si>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</si>
  <si>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</si>
  <si>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</si>
  <si>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</si>
  <si>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</si>
  <si>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</si>
  <si>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</si>
  <si>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</si>
  <si>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</si>
  <si>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</si>
  <si>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</si>
  <si>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</si>
  <si>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</si>
  <si>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</si>
  <si>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</si>
  <si>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</si>
  <si>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</si>
  <si>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</si>
  <si>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</si>
  <si>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</si>
  <si>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</si>
  <si>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</si>
  <si>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</si>
  <si>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</si>
  <si>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</si>
  <si>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</si>
  <si>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</si>
  <si>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</si>
  <si>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</si>
  <si>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</si>
  <si>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</si>
  <si>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</si>
  <si>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</si>
  <si>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</si>
  <si>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</si>
  <si>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</si>
  <si>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</si>
  <si>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</si>
  <si>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</si>
  <si>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</si>
  <si>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</si>
  <si>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</si>
  <si>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</si>
  <si>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</si>
  <si>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</si>
  <si>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</si>
  <si>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</si>
  <si>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</si>
  <si>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</si>
  <si>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</si>
  <si>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</si>
  <si>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</si>
  <si>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</si>
  <si>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</si>
  <si>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</si>
  <si>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</si>
  <si>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</si>
  <si>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</si>
  <si>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</si>
  <si>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</si>
  <si>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</si>
  <si>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</si>
  <si>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</si>
  <si>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</si>
  <si>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</si>
  <si>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</si>
  <si>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</si>
  <si>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</si>
  <si>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</si>
  <si>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</si>
  <si>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</si>
  <si>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</si>
  <si>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</si>
  <si>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</si>
  <si>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</si>
  <si>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</si>
  <si>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</si>
  <si>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</si>
  <si>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</si>
  <si>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</si>
  <si>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</si>
  <si>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</si>
  <si>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</si>
  <si>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</si>
  <si>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</si>
  <si>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</si>
  <si>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</si>
  <si>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</si>
  <si>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</si>
  <si>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</si>
  <si>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</si>
  <si>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</si>
  <si>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</si>
  <si>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</si>
  <si>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</si>
  <si>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</si>
  <si>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</si>
  <si>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</si>
  <si>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</si>
  <si>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</si>
  <si>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</si>
  <si>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</si>
  <si>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</si>
  <si>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</si>
  <si>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</si>
  <si>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</si>
  <si>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</si>
  <si>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</si>
  <si>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</si>
  <si>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</si>
  <si>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</si>
  <si>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</si>
  <si>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</si>
  <si>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</si>
  <si>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</si>
  <si>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</si>
  <si>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</si>
  <si>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</si>
  <si>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</si>
  <si>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</si>
  <si>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</si>
  <si>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</si>
  <si>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</si>
  <si>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</si>
  <si>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</si>
  <si>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</si>
  <si>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</si>
  <si>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</si>
  <si>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</si>
  <si>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</si>
  <si>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</si>
  <si>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</si>
  <si>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</si>
  <si>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</si>
  <si>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</si>
  <si>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</si>
  <si>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</si>
  <si>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</si>
  <si>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</si>
  <si>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</si>
  <si>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</si>
  <si>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</si>
  <si>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</si>
  <si>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</si>
  <si>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</si>
  <si>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</si>
  <si>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</si>
  <si>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</si>
  <si>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</si>
  <si>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</si>
  <si>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</si>
  <si>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</si>
  <si>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</si>
  <si>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</si>
  <si>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</si>
  <si>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</si>
  <si>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</si>
  <si>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</si>
  <si>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</si>
  <si>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</si>
  <si>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</si>
  <si>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</si>
  <si>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</si>
  <si>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</si>
  <si>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</si>
  <si>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</si>
  <si>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</si>
  <si>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</si>
  <si>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</si>
  <si>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</si>
  <si>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</si>
  <si>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</si>
  <si>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</si>
  <si>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</si>
  <si>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</si>
  <si>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</si>
  <si>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</si>
  <si>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</si>
  <si>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</si>
  <si>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</si>
  <si>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</si>
  <si>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</si>
  <si>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</si>
  <si>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</si>
  <si>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</si>
  <si>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</si>
  <si>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</si>
  <si>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</si>
  <si>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</si>
  <si>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</si>
  <si>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</si>
  <si>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</si>
  <si>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</si>
  <si>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</si>
  <si>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</si>
  <si>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</si>
  <si>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</si>
  <si>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</si>
  <si>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</si>
  <si>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</si>
  <si>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</si>
  <si>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</si>
  <si>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</si>
  <si>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</si>
  <si>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</si>
  <si>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</si>
  <si>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</si>
  <si>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</si>
  <si>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</si>
  <si>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</si>
  <si>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</si>
  <si>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</si>
  <si>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</si>
  <si>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</si>
  <si>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</si>
  <si>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</si>
  <si>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</si>
  <si>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</si>
  <si>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</si>
  <si>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</si>
  <si>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</si>
  <si>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</si>
  <si>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</si>
  <si>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</si>
  <si>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</si>
  <si>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</si>
  <si>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</si>
  <si>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</si>
  <si>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</si>
  <si>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</si>
  <si>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</si>
  <si>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</si>
  <si>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</si>
  <si>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</si>
  <si>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</si>
  <si>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</si>
  <si>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</si>
  <si>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</si>
  <si>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</si>
  <si>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</si>
  <si>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</si>
  <si>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</si>
  <si>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</si>
  <si>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</si>
  <si>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</si>
  <si>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</si>
  <si>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</si>
  <si>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</si>
  <si>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</si>
  <si>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</si>
  <si>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</si>
  <si>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</si>
  <si>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</si>
  <si>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</si>
  <si>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</si>
  <si>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</si>
  <si>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</si>
  <si>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</si>
  <si>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</si>
  <si>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</si>
  <si>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</si>
  <si>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</si>
  <si>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</si>
  <si>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</si>
  <si>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</si>
  <si>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</si>
  <si>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</si>
  <si>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</si>
  <si>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</si>
  <si>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</si>
  <si>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</si>
  <si>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</si>
  <si>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</si>
  <si>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</si>
  <si>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</si>
  <si>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</si>
  <si>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</si>
  <si>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</si>
  <si>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</si>
  <si>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</si>
  <si>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</si>
  <si>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</si>
  <si>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</si>
  <si>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</si>
  <si>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</si>
  <si>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</si>
  <si>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</si>
  <si>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</si>
  <si>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</si>
  <si>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</si>
  <si>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</si>
  <si>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</si>
  <si>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</si>
  <si>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</si>
  <si>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</si>
  <si>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</si>
  <si>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</si>
  <si>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</si>
  <si>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</si>
  <si>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</si>
  <si>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</si>
  <si>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</si>
  <si>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</si>
  <si>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</si>
  <si>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</si>
  <si>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</si>
  <si>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</si>
  <si>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</si>
  <si>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</si>
  <si>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</si>
  <si>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</si>
  <si>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</si>
  <si>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</si>
  <si>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</si>
  <si>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</si>
  <si>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</si>
  <si>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</si>
  <si>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</si>
  <si>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</si>
  <si>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</si>
  <si>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</si>
  <si>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</si>
  <si>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</si>
  <si>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</si>
  <si>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</si>
  <si>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</si>
  <si>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</si>
  <si>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</si>
  <si>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</si>
  <si>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</si>
  <si>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</si>
  <si>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</si>
  <si>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</si>
  <si>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</si>
  <si>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</si>
  <si>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</si>
  <si>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</si>
  <si>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</si>
  <si>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</si>
  <si>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</si>
  <si>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</si>
  <si>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</si>
  <si>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</si>
  <si>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</si>
  <si>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</si>
  <si>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</si>
  <si>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</si>
  <si>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</si>
  <si>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</si>
  <si>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</si>
  <si>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</si>
  <si>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</si>
  <si>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</si>
  <si>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</si>
  <si>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</si>
  <si>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</si>
  <si>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</si>
  <si>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</si>
  <si>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</si>
  <si>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</si>
  <si>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</si>
  <si>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</si>
  <si>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</si>
  <si>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</si>
  <si>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</si>
  <si>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</si>
  <si>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</si>
  <si>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</si>
  <si>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</si>
  <si>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</si>
  <si>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</si>
  <si>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</si>
  <si>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</si>
  <si>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</si>
  <si>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</si>
  <si>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</si>
  <si>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</si>
  <si>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</si>
  <si>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</si>
  <si>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</si>
  <si>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</si>
  <si>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</si>
  <si>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</si>
  <si>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</si>
  <si>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</si>
  <si>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</si>
  <si>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</si>
  <si>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</si>
  <si>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</si>
  <si>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</si>
  <si>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</si>
  <si>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</si>
  <si>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</si>
  <si>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</si>
  <si>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</si>
  <si>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</si>
  <si>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</si>
  <si>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</si>
  <si>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</si>
  <si>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</si>
  <si>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</si>
  <si>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</si>
  <si>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</si>
  <si>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</si>
  <si>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</si>
  <si>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</si>
  <si>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</si>
  <si>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</si>
  <si>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</si>
  <si>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</si>
  <si>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</si>
  <si>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</si>
  <si>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</si>
  <si>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</si>
  <si>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</si>
  <si>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</si>
  <si>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</si>
  <si>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</si>
  <si>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</si>
  <si>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</si>
  <si>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</si>
  <si>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</si>
  <si>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</si>
  <si>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</si>
  <si>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</si>
  <si>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</si>
  <si>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</si>
  <si>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</si>
  <si>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</si>
  <si>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</si>
  <si>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</si>
  <si>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</si>
  <si>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</si>
  <si>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</si>
  <si>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</si>
  <si>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</si>
  <si>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</si>
  <si>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</si>
  <si>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</si>
  <si>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</si>
  <si>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</si>
  <si>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</si>
  <si>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</si>
  <si>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</si>
  <si>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</si>
  <si>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</si>
  <si>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</si>
  <si>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</si>
  <si>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</si>
  <si>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</si>
  <si>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</si>
  <si>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</si>
  <si>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</si>
  <si>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</si>
  <si>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</si>
  <si>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</si>
  <si>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</si>
  <si>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</si>
  <si>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</si>
  <si>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</si>
  <si>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</si>
  <si>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</si>
  <si>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</si>
  <si>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</si>
  <si>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</si>
  <si>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</si>
  <si>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</si>
  <si>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</si>
  <si>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</si>
  <si>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</si>
  <si>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</si>
  <si>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</si>
  <si>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</si>
  <si>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</si>
  <si>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</si>
  <si>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</si>
  <si>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</si>
  <si>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</si>
  <si>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</si>
  <si>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</si>
  <si>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</si>
  <si>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</si>
  <si>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</si>
  <si>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</si>
  <si>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</si>
  <si>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</si>
  <si>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</si>
  <si>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</si>
  <si>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</si>
  <si>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</si>
  <si>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</si>
  <si>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</si>
  <si>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</si>
  <si>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</si>
  <si>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</si>
  <si>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</si>
  <si>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</si>
  <si>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</si>
  <si>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</si>
  <si>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</si>
  <si>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</si>
  <si>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</si>
  <si>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</si>
  <si>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</si>
  <si>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</si>
  <si>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</si>
  <si>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</si>
  <si>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</si>
  <si>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</si>
  <si>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</si>
  <si>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</si>
  <si>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</si>
  <si>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</si>
  <si>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</si>
  <si>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</si>
  <si>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</si>
  <si>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</si>
  <si>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</si>
  <si>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</si>
  <si>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</si>
  <si>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</si>
  <si>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</si>
  <si>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</si>
  <si>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</si>
  <si>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</si>
  <si>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</si>
  <si>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</si>
  <si>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</si>
  <si>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</si>
  <si>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</si>
  <si>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</si>
  <si>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</si>
  <si>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</si>
  <si>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</si>
  <si>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</si>
  <si>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</si>
  <si>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</si>
  <si>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</si>
  <si>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</si>
  <si>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</si>
  <si>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</si>
  <si>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</si>
  <si>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</si>
  <si>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</si>
  <si>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</si>
  <si>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</si>
  <si>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</si>
  <si>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</si>
  <si>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</si>
  <si>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</si>
  <si>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</si>
  <si>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</si>
  <si>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</si>
  <si>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</si>
  <si>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</si>
  <si>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</si>
  <si>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</si>
  <si>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</si>
  <si>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</si>
  <si>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</si>
  <si>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</si>
  <si>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</si>
  <si>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</si>
  <si>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</si>
  <si>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</si>
  <si>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</si>
  <si>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</si>
  <si>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</si>
  <si>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</si>
  <si>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</si>
  <si>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</si>
  <si>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</si>
  <si>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</si>
  <si>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</si>
  <si>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</si>
  <si>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</si>
  <si>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</si>
  <si>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</si>
  <si>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</si>
  <si>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</si>
  <si>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</si>
  <si>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</si>
  <si>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</si>
  <si>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</si>
  <si>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</si>
  <si>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</si>
  <si>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</si>
  <si>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</si>
  <si>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</si>
  <si>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</si>
  <si>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</si>
  <si>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</si>
  <si>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</si>
  <si>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</si>
  <si>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</si>
  <si>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</si>
  <si>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</si>
  <si>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</si>
  <si>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</si>
  <si>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</si>
  <si>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</si>
  <si>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</si>
  <si>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</si>
  <si>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</si>
  <si>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</si>
  <si>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</si>
  <si>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</si>
  <si>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</si>
  <si>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</si>
  <si>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</si>
  <si>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</si>
  <si>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</si>
  <si>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</si>
  <si>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</si>
  <si>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</si>
  <si>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</si>
  <si>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</si>
  <si>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</si>
  <si>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</si>
  <si>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</si>
  <si>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</si>
  <si>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</si>
  <si>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</si>
  <si>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</si>
  <si>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</si>
  <si>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</si>
  <si>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</si>
  <si>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</si>
  <si>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</si>
  <si>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</si>
  <si>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</si>
  <si>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</si>
  <si>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</si>
  <si>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</si>
  <si>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</si>
  <si>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</si>
  <si>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</si>
  <si>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</si>
  <si>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</si>
  <si>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</si>
  <si>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</si>
  <si>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</si>
  <si>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</si>
  <si>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</si>
  <si>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</si>
  <si>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</si>
  <si>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</si>
  <si>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</si>
  <si>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</si>
  <si>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</si>
  <si>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</si>
  <si>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</si>
  <si>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</si>
  <si>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</si>
  <si>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</si>
  <si>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</si>
  <si>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</si>
  <si>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</si>
  <si>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</si>
  <si>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</si>
  <si>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</si>
  <si>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</si>
  <si>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</si>
  <si>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</si>
  <si>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</si>
  <si>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</si>
  <si>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</si>
  <si>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</si>
  <si>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</si>
  <si>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</si>
  <si>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</si>
  <si>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</si>
  <si>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</si>
  <si>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</si>
  <si>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</si>
  <si>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</si>
  <si>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</si>
  <si>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</si>
  <si>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</si>
  <si>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</si>
  <si>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</si>
  <si>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</si>
  <si>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</si>
  <si>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</si>
  <si>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</si>
  <si>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</si>
  <si>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</si>
  <si>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</si>
  <si>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</si>
  <si>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</si>
  <si>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</si>
  <si>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</si>
  <si>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</si>
  <si>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</si>
  <si>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</si>
  <si>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</si>
  <si>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</si>
  <si>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</si>
  <si>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</si>
  <si>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</si>
  <si>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</si>
  <si>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</si>
  <si>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</si>
  <si>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</si>
  <si>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</si>
  <si>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</si>
  <si>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</si>
  <si>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</si>
  <si>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</si>
  <si>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</si>
  <si>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</si>
  <si>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</si>
  <si>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</si>
  <si>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</si>
  <si>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</si>
  <si>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</si>
  <si>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</si>
  <si>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</si>
  <si>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</si>
  <si>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</si>
  <si>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</si>
  <si>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</si>
  <si>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</si>
  <si>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</si>
  <si>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</si>
  <si>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</si>
  <si>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</si>
  <si>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</si>
  <si>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</si>
  <si>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</si>
  <si>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</si>
  <si>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</si>
  <si>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</si>
  <si>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</si>
  <si>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</si>
  <si>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</si>
  <si>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</si>
  <si>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</si>
  <si>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</si>
  <si>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</si>
  <si>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</si>
  <si>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</si>
  <si>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</si>
  <si>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</si>
  <si>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</si>
  <si>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</si>
  <si>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</si>
  <si>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</si>
  <si>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</si>
  <si>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</si>
  <si>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</si>
  <si>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</si>
  <si>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</si>
  <si>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</si>
  <si>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</si>
  <si>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</si>
  <si>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</si>
  <si>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</si>
  <si>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</si>
  <si>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</si>
  <si>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</si>
  <si>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</si>
  <si>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</si>
  <si>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</si>
  <si>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</si>
  <si>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</si>
  <si>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</si>
  <si>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</si>
  <si>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</si>
  <si>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</si>
  <si>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</si>
  <si>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</si>
  <si>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</si>
  <si>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</si>
  <si>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</si>
  <si>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</si>
  <si>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</si>
  <si>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</si>
  <si>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</si>
  <si>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</si>
  <si>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</si>
  <si>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</si>
  <si>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</si>
  <si>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</si>
  <si>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</si>
  <si>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</si>
  <si>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</si>
  <si>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</si>
  <si>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</si>
  <si>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</si>
  <si>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</si>
  <si>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</si>
  <si>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</si>
  <si>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</si>
  <si>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</si>
  <si>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</si>
  <si>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</si>
  <si>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</si>
  <si>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</si>
  <si>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</si>
  <si>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</si>
  <si>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</si>
  <si>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</si>
  <si>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</si>
  <si>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</si>
  <si>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</si>
  <si>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</si>
  <si>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</si>
  <si>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</si>
  <si>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</si>
  <si>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</si>
  <si>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</si>
  <si>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</si>
  <si>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</si>
  <si>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</si>
  <si>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</si>
  <si>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</si>
  <si>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</si>
  <si>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</si>
  <si>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</si>
  <si>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</si>
  <si>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</si>
  <si>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</si>
  <si>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</si>
  <si>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</si>
  <si>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</si>
  <si>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</si>
  <si>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</si>
  <si>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</si>
  <si>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</si>
  <si>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</si>
  <si>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</si>
  <si>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</si>
  <si>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</si>
  <si>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</si>
  <si>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</si>
  <si>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</si>
  <si>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</si>
  <si>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</si>
  <si>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</si>
  <si>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</si>
  <si>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</si>
  <si>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</si>
  <si>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</si>
  <si>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</si>
  <si>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</si>
  <si>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</si>
  <si>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</si>
  <si>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</si>
  <si>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</si>
  <si>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</si>
  <si>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</si>
  <si>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</si>
  <si>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</si>
  <si>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</si>
  <si>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</si>
  <si>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</si>
  <si>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</si>
  <si>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</si>
  <si>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</si>
  <si>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</si>
  <si>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</si>
  <si>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</si>
  <si>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</si>
  <si>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</si>
  <si>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</si>
  <si>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</si>
  <si>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</si>
  <si>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</si>
  <si>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</si>
  <si>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</si>
  <si>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</si>
  <si>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</si>
  <si>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</si>
  <si>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</si>
  <si>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</si>
  <si>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</si>
  <si>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</si>
  <si>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</si>
  <si>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</si>
  <si>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</si>
  <si>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</si>
  <si>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</si>
  <si>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</si>
  <si>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</si>
  <si>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</si>
  <si>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</si>
  <si>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</si>
  <si>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</si>
  <si>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</si>
  <si>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</si>
  <si>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</si>
  <si>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</si>
  <si>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</si>
  <si>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</si>
  <si>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</si>
  <si>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</si>
  <si>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</si>
  <si>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</si>
  <si>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</si>
  <si>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</si>
  <si>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</si>
  <si>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</si>
  <si>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</si>
  <si>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</si>
  <si>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</si>
  <si>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</si>
  <si>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</si>
  <si>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</si>
  <si>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</si>
  <si>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</si>
  <si>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</si>
  <si>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</si>
  <si>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</si>
  <si>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</si>
  <si>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</si>
  <si>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</si>
  <si>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</si>
  <si>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</si>
  <si>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</si>
  <si>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</si>
  <si>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</si>
  <si>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</si>
  <si>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</si>
  <si>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</si>
  <si>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</si>
  <si>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</si>
  <si>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</si>
  <si>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</si>
  <si>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</si>
  <si>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</si>
  <si>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</si>
  <si>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</si>
  <si>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</si>
  <si>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</si>
  <si>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</si>
  <si>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</si>
  <si>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</si>
  <si>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</si>
  <si>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</si>
  <si>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</si>
  <si>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</si>
  <si>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</si>
  <si>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</si>
  <si>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</si>
  <si>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</si>
  <si>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</si>
  <si>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</si>
  <si>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</si>
  <si>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</si>
  <si>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</si>
  <si>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</si>
  <si>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</si>
  <si>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</si>
  <si>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</si>
  <si>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</si>
  <si>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</si>
  <si>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</si>
  <si>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</si>
  <si>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</si>
  <si>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</si>
  <si>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</si>
  <si>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</si>
  <si>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</si>
  <si>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</si>
  <si>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</si>
  <si>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</si>
  <si>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</si>
  <si>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</si>
  <si>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</si>
  <si>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</si>
  <si>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</si>
  <si>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</si>
  <si>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</si>
  <si>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</si>
  <si>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</si>
  <si>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</si>
  <si>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</si>
  <si>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</si>
  <si>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</si>
  <si>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</si>
  <si>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</si>
  <si>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</si>
  <si>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</si>
  <si>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</si>
  <si>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</si>
  <si>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</si>
  <si>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</si>
  <si>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</si>
  <si>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</si>
  <si>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</si>
  <si>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</si>
  <si>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</si>
  <si>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</si>
  <si>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</si>
  <si>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</si>
  <si>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</si>
  <si>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</si>
  <si>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</si>
  <si>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</si>
  <si>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</si>
  <si>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</si>
  <si>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</si>
  <si>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</si>
  <si>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</si>
  <si>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</si>
  <si>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</si>
  <si>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</si>
  <si>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</si>
  <si>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</si>
  <si>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</si>
  <si>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</si>
  <si>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</si>
  <si>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</si>
  <si>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</si>
  <si>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</si>
  <si>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</si>
  <si>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</si>
  <si>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</si>
  <si>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</si>
  <si>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</si>
  <si>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</si>
  <si>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</si>
  <si>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</si>
  <si>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</si>
  <si>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</si>
  <si>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</si>
  <si>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</si>
  <si>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</si>
  <si>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</si>
  <si>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</si>
  <si>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</si>
  <si>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</si>
  <si>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</si>
  <si>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</si>
  <si>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</si>
  <si>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</si>
  <si>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</si>
  <si>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</si>
  <si>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</si>
  <si>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</si>
  <si>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</si>
  <si>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</si>
  <si>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</si>
  <si>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</si>
  <si>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</si>
  <si>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</si>
  <si>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</si>
  <si>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</si>
  <si>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</si>
  <si>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</si>
  <si>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</si>
  <si>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</si>
  <si>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</si>
  <si>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</si>
  <si>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</si>
  <si>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</si>
  <si>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</si>
  <si>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</si>
  <si>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</si>
  <si>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</si>
  <si>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</si>
  <si>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</si>
  <si>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</si>
  <si>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</si>
  <si>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</si>
  <si>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</si>
  <si>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</si>
  <si>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</si>
  <si>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</si>
  <si>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</si>
  <si>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</si>
  <si>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</si>
  <si>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</si>
  <si>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</si>
  <si>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</si>
  <si>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</si>
  <si>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</si>
  <si>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</si>
  <si>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</si>
  <si>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</si>
  <si>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</si>
  <si>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</si>
  <si>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</si>
  <si>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</si>
  <si>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</si>
  <si>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</si>
  <si>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</si>
  <si>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</si>
  <si>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</si>
  <si>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</si>
  <si>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</si>
  <si>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</si>
  <si>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</si>
  <si>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</si>
  <si>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</si>
  <si>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</si>
  <si>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</si>
  <si>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</si>
  <si>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</si>
  <si>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</si>
  <si>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</si>
  <si>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</si>
  <si>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</si>
  <si>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</si>
  <si>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</si>
  <si>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</si>
  <si>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</si>
  <si>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</si>
  <si>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</si>
  <si>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</si>
  <si>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</si>
  <si>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</si>
  <si>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</si>
  <si>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</si>
  <si>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</si>
  <si>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</si>
  <si>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</si>
  <si>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</si>
  <si>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</si>
  <si>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</si>
  <si>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</si>
  <si>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</si>
  <si>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</si>
  <si>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</si>
  <si>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</si>
  <si>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</si>
  <si>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</si>
  <si>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</si>
  <si>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</si>
  <si>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</si>
  <si>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</si>
  <si>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</si>
  <si>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</si>
  <si>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</si>
  <si>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</si>
  <si>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</si>
  <si>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</si>
  <si>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</si>
  <si>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</si>
  <si>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</si>
  <si>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</si>
  <si>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</si>
  <si>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</si>
  <si>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</si>
  <si>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</si>
  <si>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</si>
  <si>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</si>
  <si>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</si>
  <si>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</si>
  <si>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</si>
  <si>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</si>
  <si>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</si>
  <si>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</si>
  <si>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</si>
  <si>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</si>
  <si>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</si>
  <si>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</si>
  <si>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</si>
  <si>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</si>
  <si>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</si>
  <si>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</si>
  <si>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</si>
  <si>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</si>
  <si>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</si>
  <si>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</si>
  <si>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</si>
  <si>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</si>
  <si>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</si>
  <si>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</si>
  <si>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</si>
  <si>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</si>
  <si>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</si>
  <si>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</si>
  <si>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</si>
  <si>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</si>
  <si>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</si>
  <si>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</si>
  <si>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</si>
  <si>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</si>
  <si>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</si>
  <si>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</si>
  <si>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</si>
  <si>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</si>
  <si>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</si>
  <si>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</si>
  <si>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</si>
  <si>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</si>
  <si>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</si>
  <si>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</si>
  <si>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</si>
  <si>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</si>
  <si>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</si>
  <si>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</si>
  <si>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</si>
  <si>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</si>
  <si>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</si>
  <si>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</si>
  <si>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</si>
  <si>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</si>
  <si>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</si>
  <si>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</si>
  <si>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</si>
  <si>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</si>
  <si>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</si>
  <si>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</si>
  <si>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</si>
  <si>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</si>
  <si>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</si>
  <si>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</si>
  <si>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</si>
  <si>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</si>
  <si>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</si>
  <si>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</si>
  <si>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</si>
  <si>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</si>
  <si>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</si>
  <si>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</si>
  <si>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</si>
  <si>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</si>
  <si>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</si>
  <si>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</si>
  <si>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</si>
  <si>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</si>
  <si>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</si>
  <si>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</si>
  <si>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</si>
  <si>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</si>
  <si>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</si>
  <si>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</si>
  <si>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</si>
  <si>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</si>
  <si>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</si>
  <si>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</si>
  <si>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</si>
  <si>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</si>
  <si>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</si>
  <si>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</si>
  <si>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</si>
  <si>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</si>
  <si>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</si>
  <si>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</si>
  <si>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</si>
  <si>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</si>
  <si>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</si>
  <si>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</si>
  <si>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</si>
  <si>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</si>
  <si>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</si>
  <si>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</si>
  <si>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</si>
  <si>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</si>
  <si>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</si>
  <si>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</si>
  <si>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</si>
  <si>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</si>
  <si>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</si>
  <si>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</si>
  <si>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</si>
  <si>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</si>
  <si>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</si>
  <si>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</si>
  <si>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</si>
  <si>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</si>
  <si>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</si>
  <si>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</si>
  <si>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</si>
  <si>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</si>
  <si>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</si>
  <si>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</si>
  <si>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</si>
  <si>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</si>
  <si>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</si>
  <si>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</si>
  <si>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</si>
  <si>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</si>
  <si>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</si>
  <si>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</si>
  <si>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</si>
  <si>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</si>
  <si>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</si>
  <si>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</si>
  <si>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</si>
  <si>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</si>
  <si>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</si>
  <si>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</si>
  <si>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</si>
  <si>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</si>
  <si>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</si>
  <si>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</si>
  <si>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</si>
  <si>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</si>
  <si>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</si>
  <si>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</si>
  <si>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</si>
  <si>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</si>
  <si>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</si>
  <si>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</si>
  <si>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</si>
  <si>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</si>
  <si>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</si>
  <si>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</si>
  <si>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</si>
  <si>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</si>
  <si>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</si>
  <si>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</si>
  <si>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</si>
  <si>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</si>
  <si>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</si>
  <si>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</si>
  <si>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</si>
  <si>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</si>
  <si>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</si>
  <si>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</si>
  <si>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</si>
  <si>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</si>
  <si>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</si>
  <si>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</si>
  <si>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</si>
  <si>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</si>
  <si>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</si>
  <si>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</si>
  <si>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</si>
  <si>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</si>
  <si>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</si>
  <si>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</si>
  <si>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</si>
  <si>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</si>
  <si>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</si>
  <si>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</si>
  <si>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</si>
  <si>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</si>
  <si>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</si>
  <si>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</si>
  <si>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</si>
  <si>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</si>
  <si>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</si>
  <si>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</si>
  <si>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</si>
  <si>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</si>
  <si>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</si>
  <si>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</si>
  <si>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</si>
  <si>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</si>
  <si>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</si>
  <si>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</si>
  <si>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</si>
  <si>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</si>
  <si>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</si>
  <si>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</si>
  <si>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</si>
  <si>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</si>
  <si>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</si>
  <si>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</si>
  <si>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</si>
  <si>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</si>
  <si>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</si>
  <si>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</si>
  <si>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</si>
  <si>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</si>
  <si>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</si>
  <si>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</si>
  <si>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</si>
  <si>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</si>
  <si>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</si>
  <si>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</si>
  <si>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</si>
  <si>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</si>
  <si>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</si>
  <si>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</si>
  <si>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</si>
  <si>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</si>
  <si>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</si>
  <si>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</si>
  <si>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</si>
  <si>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</si>
  <si>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</si>
  <si>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</si>
  <si>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</si>
  <si>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</si>
  <si>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</si>
  <si>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</si>
  <si>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</si>
  <si>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</si>
  <si>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</si>
  <si>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</si>
  <si>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</si>
  <si>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</si>
  <si>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</si>
  <si>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</si>
  <si>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</si>
  <si>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</si>
  <si>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</si>
  <si>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</si>
  <si>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</si>
  <si>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</si>
  <si>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</si>
  <si>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</si>
  <si>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</si>
  <si>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</si>
  <si>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</si>
  <si>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</si>
  <si>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</si>
  <si>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</si>
  <si>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</si>
  <si>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</si>
  <si>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</si>
  <si>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</si>
  <si>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</si>
  <si>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</si>
  <si>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</si>
  <si>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</si>
  <si>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</si>
  <si>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</si>
  <si>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</si>
  <si>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</si>
  <si>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</si>
  <si>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</si>
  <si>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</si>
  <si>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</si>
  <si>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</si>
  <si>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</si>
  <si>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</si>
  <si>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</si>
  <si>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</si>
  <si>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</si>
  <si>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</si>
  <si>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</si>
  <si>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</si>
  <si>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</si>
  <si>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</si>
  <si>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</si>
  <si>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</si>
  <si>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</si>
  <si>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</si>
  <si>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</si>
  <si>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</si>
  <si>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</si>
  <si>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</si>
  <si>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</si>
  <si>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</si>
  <si>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</si>
  <si>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</si>
  <si>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</si>
  <si>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</si>
  <si>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</si>
  <si>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</si>
  <si>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</si>
  <si>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</si>
  <si>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</si>
  <si>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</si>
  <si>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</si>
  <si>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</si>
  <si>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</si>
  <si>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</si>
  <si>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</si>
  <si>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</si>
  <si>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</si>
  <si>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</si>
  <si>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</si>
  <si>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</si>
  <si>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</si>
  <si>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</si>
  <si>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</si>
  <si>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</si>
  <si>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</si>
  <si>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</si>
  <si>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</si>
  <si>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</si>
  <si>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</si>
  <si>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</si>
  <si>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</si>
  <si>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</si>
  <si>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</si>
  <si>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</si>
  <si>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</si>
  <si>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</si>
  <si>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</si>
  <si>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</si>
  <si>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</si>
  <si>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</si>
  <si>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</si>
  <si>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</si>
  <si>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</si>
  <si>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</si>
  <si>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</si>
  <si>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</si>
  <si>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</si>
  <si>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</si>
  <si>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</si>
  <si>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</si>
  <si>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</si>
  <si>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</si>
  <si>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</si>
  <si>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</si>
  <si>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</si>
  <si>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</si>
  <si>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</si>
  <si>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</si>
  <si>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</si>
  <si>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</si>
  <si>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</si>
  <si>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</si>
  <si>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</si>
  <si>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</si>
  <si>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</si>
  <si>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</si>
  <si>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</si>
  <si>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</si>
  <si>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</si>
  <si>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</si>
  <si>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</si>
  <si>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</si>
  <si>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</si>
  <si>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</si>
  <si>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</si>
  <si>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</si>
  <si>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</si>
  <si>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</si>
  <si>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</si>
  <si>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</si>
  <si>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</si>
  <si>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</si>
  <si>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</si>
  <si>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</si>
  <si>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</si>
  <si>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</si>
  <si>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</si>
  <si>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</si>
  <si>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</si>
  <si>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</si>
  <si>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</si>
  <si>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</si>
  <si>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</si>
  <si>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</si>
  <si>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</si>
  <si>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</si>
  <si>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</si>
  <si>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</si>
  <si>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</si>
  <si>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</si>
  <si>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</si>
  <si>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</si>
  <si>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</si>
  <si>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</si>
  <si>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</si>
  <si>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</si>
  <si>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</si>
  <si>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</si>
  <si>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</si>
  <si>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</si>
  <si>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</si>
  <si>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</si>
  <si>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</si>
  <si>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</si>
  <si>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</si>
  <si>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</si>
  <si>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</si>
  <si>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</si>
  <si>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</si>
  <si>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</si>
  <si>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</si>
  <si>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</si>
  <si>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</si>
  <si>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</si>
  <si>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</si>
  <si>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</si>
  <si>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</si>
  <si>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</si>
  <si>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</si>
  <si>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</si>
  <si>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</si>
  <si>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</si>
  <si>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</si>
  <si>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</si>
  <si>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</si>
  <si>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</si>
  <si>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</si>
  <si>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</si>
  <si>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</si>
  <si>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</si>
  <si>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</si>
  <si>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</si>
  <si>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</si>
  <si>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</si>
  <si>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</si>
  <si>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</si>
  <si>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</si>
  <si>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</si>
  <si>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</si>
  <si>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</si>
  <si>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</si>
  <si>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</si>
  <si>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</si>
  <si>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</si>
  <si>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</si>
  <si>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</si>
  <si>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</si>
  <si>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</si>
  <si>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</si>
  <si>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</si>
  <si>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</si>
  <si>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</si>
  <si>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</si>
  <si>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</si>
  <si>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</si>
  <si>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</si>
  <si>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</si>
  <si>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</si>
  <si>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</si>
  <si>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</si>
  <si>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</si>
  <si>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</si>
  <si>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</si>
  <si>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</si>
  <si>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</si>
  <si>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</si>
  <si>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</si>
  <si>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</si>
  <si>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</si>
  <si>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</si>
  <si>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</si>
  <si>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</si>
  <si>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</si>
  <si>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</si>
  <si>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</si>
  <si>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</si>
  <si>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</si>
  <si>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</si>
  <si>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</si>
  <si>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</si>
  <si>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</si>
  <si>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</si>
  <si>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</si>
  <si>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</si>
  <si>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</si>
  <si>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</si>
  <si>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</si>
  <si>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</si>
  <si>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</si>
  <si>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</si>
  <si>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</si>
  <si>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</si>
  <si>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</si>
  <si>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</si>
  <si>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</si>
  <si>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</si>
  <si>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</si>
  <si>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</si>
  <si>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</si>
  <si>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</si>
  <si>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</si>
  <si>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</si>
  <si>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</si>
  <si>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</si>
  <si>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</si>
  <si>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</si>
  <si>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</si>
  <si>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</si>
  <si>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</si>
  <si>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</si>
  <si>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</si>
  <si>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</si>
  <si>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</si>
  <si>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</si>
  <si>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</si>
  <si>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</si>
  <si>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</si>
  <si>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</si>
  <si>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</si>
  <si>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</si>
  <si>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</si>
  <si>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</si>
  <si>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</si>
  <si>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</si>
  <si>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</si>
  <si>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</si>
  <si>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</si>
  <si>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</si>
  <si>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</si>
  <si>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</si>
  <si>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</si>
  <si>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</si>
  <si>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</si>
  <si>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</si>
  <si>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</si>
  <si>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</si>
  <si>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</si>
  <si>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</si>
  <si>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</si>
  <si>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</si>
  <si>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</si>
  <si>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</si>
  <si>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</si>
  <si>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</si>
  <si>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</si>
  <si>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</si>
  <si>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</si>
  <si>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</si>
  <si>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</si>
  <si>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</si>
  <si>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</si>
  <si>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</si>
  <si>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</si>
  <si>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</si>
  <si>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</si>
  <si>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</si>
  <si>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</si>
  <si>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</si>
  <si>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</si>
  <si>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</si>
  <si>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</si>
  <si>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</si>
  <si>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</si>
  <si>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</si>
  <si>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</si>
  <si>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</si>
  <si>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</si>
  <si>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</si>
  <si>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</si>
  <si>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</si>
  <si>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</si>
  <si>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</si>
  <si>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</si>
  <si>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</si>
  <si>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</si>
  <si>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</si>
  <si>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</si>
  <si>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</si>
  <si>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</si>
  <si>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</si>
  <si>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</si>
  <si>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</si>
  <si>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</si>
  <si>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</si>
  <si>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</si>
  <si>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</si>
  <si>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</si>
  <si>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</si>
  <si>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</si>
  <si>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</si>
  <si>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</si>
  <si>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</si>
  <si>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</si>
  <si>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</si>
  <si>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</si>
  <si>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</si>
  <si>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</si>
  <si>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</si>
  <si>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</si>
  <si>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</si>
  <si>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</si>
  <si>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</si>
  <si>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</si>
  <si>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</si>
  <si>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</si>
  <si>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</si>
  <si>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</si>
  <si>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</si>
  <si>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</si>
  <si>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</si>
  <si>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</si>
  <si>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</si>
  <si>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</si>
  <si>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</si>
  <si>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</si>
  <si>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</si>
  <si>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</si>
  <si>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</si>
  <si>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</si>
  <si>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</si>
  <si>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</si>
  <si>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</si>
  <si>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</si>
  <si>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</si>
  <si>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</si>
  <si>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</si>
  <si>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</si>
  <si>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</si>
  <si>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</si>
  <si>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</si>
  <si>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</si>
  <si>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</si>
  <si>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</si>
  <si>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</si>
  <si>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</si>
  <si>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</si>
  <si>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</si>
  <si>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</si>
  <si>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</si>
  <si>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</si>
  <si>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</si>
  <si>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</si>
  <si>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</si>
  <si>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</si>
  <si>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</si>
  <si>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</si>
  <si>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</si>
  <si>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</si>
  <si>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</si>
  <si>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</si>
  <si>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</si>
  <si>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</si>
  <si>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</si>
  <si>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</si>
  <si>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</si>
  <si>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</si>
  <si>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</si>
  <si>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</si>
  <si>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</si>
  <si>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</si>
  <si>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</si>
  <si>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</si>
  <si>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</si>
  <si>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</si>
  <si>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</si>
  <si>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</si>
  <si>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</si>
  <si>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</si>
  <si>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</si>
  <si>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</si>
  <si>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</si>
  <si>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</si>
  <si>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</si>
  <si>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</si>
  <si>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</si>
  <si>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</si>
  <si>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</si>
  <si>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</si>
  <si>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</si>
  <si>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</si>
  <si>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</si>
  <si>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</si>
  <si>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</si>
  <si>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</si>
  <si>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</si>
  <si>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</si>
  <si>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</si>
  <si>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</si>
  <si>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</si>
  <si>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</si>
  <si>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</si>
  <si>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</si>
  <si>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</si>
  <si>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</si>
  <si>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</si>
  <si>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</si>
  <si>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</si>
  <si>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</si>
  <si>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</si>
  <si>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</si>
  <si>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</si>
  <si>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</si>
  <si>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</si>
  <si>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</si>
  <si>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</si>
  <si>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</si>
  <si>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</si>
  <si>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</si>
  <si>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</si>
  <si>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</si>
  <si>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</si>
  <si>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</si>
  <si>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</si>
  <si>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</si>
  <si>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</si>
  <si>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</si>
  <si>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</si>
  <si>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</si>
  <si>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</si>
  <si>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</si>
  <si>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</si>
  <si>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</si>
  <si>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</si>
  <si>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</si>
  <si>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</si>
  <si>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</si>
  <si>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</si>
  <si>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</si>
  <si>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</si>
  <si>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EM team need 60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</si>
  <si>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</si>
  <si>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</si>
  <si>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</si>
  <si>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</si>
  <si>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</si>
  <si>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</si>
  <si>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</si>
  <si>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</si>
  <si>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</si>
  <si>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</si>
  <si>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</si>
  <si>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</si>
  <si>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</si>
  <si>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PCM-20251212-00001219</t>
  </si>
  <si>
    <t>Phases Issue that lead CB Down and we return again ON, No parking, in progress with SCECO</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</si>
  <si>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</si>
  <si>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</si>
  <si>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</si>
  <si>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</si>
  <si>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</si>
  <si>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</si>
  <si>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</si>
  <si>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</si>
  <si>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</si>
  <si>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</si>
  <si>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</si>
  <si>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</si>
  <si>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</si>
  <si>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</si>
  <si>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</si>
  <si>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</si>
  <si>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</si>
  <si>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PCM-20251212-00001184</t>
  </si>
  <si>
    <t>Site have access night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</si>
</sst>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7" totalsRowShown="0" headerRowDxfId="97" dataDxfId="96" headerRowBorderDxfId="94" tableBorderDxfId="95" totalsRowBorderDxfId="93">
  <autoFilter ref="A1:L1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7" dataDxfId="46" headerRowBorderDxfId="44" tableBorderDxfId="45" totalsRowBorderDxfId="43">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4" totalsRowShown="0" headerRowDxfId="30" dataDxfId="29" headerRowBorderDxfId="27" tableBorderDxfId="28">
  <autoFilter ref="A1:M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5" totalsRowShown="0" headerRowDxfId="13" tableBorderDxfId="12">
  <autoFilter ref="A1:L34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7"/>
  <sheetViews>
    <sheetView tabSelected="1" workbookViewId="0">
      <selection activeCell="E3" sqref="E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340.91039768518385</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R1</v>
      </c>
      <c r="C3" s="123">
        <v>1</v>
      </c>
      <c r="D3" s="56" t="s">
        <v>19246</v>
      </c>
      <c r="E3" s="122"/>
      <c r="F3" s="121">
        <v>46003.85565972222</v>
      </c>
      <c r="G3" s="120">
        <f ca="1">IFERROR(NOW()-F3,"-")</f>
        <v>3.1638888904126361E-3</v>
      </c>
      <c r="H3" s="121">
        <v>46003.85565972222</v>
      </c>
      <c r="I3" s="123" t="str">
        <f>IFERROR(VLOOKUP(D3,DB!A:F,6,0),"")</f>
        <v>Power Cube</v>
      </c>
      <c r="J3" s="123" t="str">
        <f>IFERROR(VLOOKUP(D3,DB!A:G,7,0),"")</f>
        <v>Good+No BB Design</v>
      </c>
      <c r="K3" s="119" t="s">
        <v>39108</v>
      </c>
      <c r="L3" s="118" t="str">
        <f>IFERROR(VLOOKUP(D3,DB!A:I,9,0),"")</f>
        <v>Latis</v>
      </c>
    </row>
    <row r="4" spans="1:15" ht="15" customHeight="1">
      <c r="A4" s="124"/>
      <c r="B4" s="123" t="str">
        <f>IFERROR(VLOOKUP(D4,DB!A:K,11,0),"")</f>
        <v/>
      </c>
      <c r="C4" s="123"/>
      <c r="D4" s="56"/>
      <c r="E4" s="122"/>
      <c r="F4" s="121"/>
      <c r="G4" s="120">
        <f ca="1">IFERROR(NOW()-F4,"-")</f>
        <v>46003.85882361111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46003.85882361111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46003.85882361111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46003.85882361111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46003.85882361111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46003.85882361111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46003.85882361111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46003.85882361111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46003.85882361111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46003.85882361111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46003.85882361111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46003.85882361111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46003.85882361111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46003.85882361111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46003.85882361111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46003.85882361111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46003.85882361111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46003.85882361111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46003.85882361111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46003.85882361111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46003.85882361111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46003.85882361111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46003.85882361111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46003.85882361111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46003.85882361111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46003.85882361111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46003.85882361111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46003.85882361111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46003.85882361111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46003.85882361111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46003.85882361111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46003.85882361111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46003.85882361111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46003.85882361111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46003.85882361111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46003.85882361111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46003.85882361111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46003.85882361111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46003.85882361111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46003.85882361111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46003.85882361111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46003.85882361111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46003.85882361111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46003.85882361111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46003.85882361111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46003.85882361111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46003.85882361111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46003.85882361111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46003.85882361111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46003.85882361111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46003.85882361111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46003.85882361111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46003.85882361111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46003.85882361111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46003.85882361111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46003.85882361111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46003.85882361111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46003.85882361111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46003.85882361111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46003.85882361111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46003.85882361111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46003.85882361111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46003.85882361111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46003.85882361111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46003.85882361111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46003.85882361111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46003.85882361111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46003.85882361111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46003.85882361111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46003.85882361111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46003.85882361111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46003.85882361111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46003.85882361111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46003.85882361111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46003.85882361111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46003.85882361111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46003.85882361111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46003.85882361111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46003.85882361111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46003.85882361111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46003.85882361111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46003.85882361111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46003.85882361111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46003.85882361111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46003.85882361111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46003.85882361111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46003.85882361111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46003.85882361111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46003.85882361111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46003.85882361111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46003.85882361111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46003.85882361111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46003.85882361111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46003.85882361111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46003.85882361111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46003.85882361111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46003.85882361111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46003.85882361111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46003.85882361111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46003.85882361111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46003.85882361111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46003.85882361111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46003.85882361111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46003.85882361111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46003.85882361111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46003.85882361111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46003.85882361111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46003.85882361111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46003.85882361111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46003.85882361111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46003.85882361111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46003.85882361111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46003.85882361111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46003.85882361111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46003.85882361111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46003.85882361111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46003.85882361111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46003.85882361111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46003.85882361111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46003.85882361111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46003.85882361111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46003.85882361111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46003.85882361111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46003.85882361111</v>
      </c>
      <c r="H127" s="121"/>
      <c r="I127" s="123" t="str">
        <f>IFERROR(VLOOKUP(D127,DB!A:F,6,0),"")</f>
        <v/>
      </c>
      <c r="J127" s="123" t="str">
        <f>IFERROR(VLOOKUP(D127,DB!A:G,7,0),"")</f>
        <v/>
      </c>
      <c r="K127" s="119"/>
      <c r="L127" s="118" t="str">
        <f>IFERROR(VLOOKUP(D127,DB!A:I,9,0),"")</f>
        <v/>
      </c>
    </row>
  </sheetData>
  <customSheetViews>
    <customSheetView guid="{F6042A99-DD27-4453-835D-0834D95730CC}" filter="1" showAutoFilter="1">
      <pageMargins left="0" right="0" top="0" bottom="0" header="0" footer="0"/>
      <autoFilter ref="B1:M1" xr:uid="{09CD3AAF-5E49-4A57-AB0C-58083C3CAA54}"/>
    </customSheetView>
  </customSheetViews>
  <dataValidations count="2">
    <dataValidation allowBlank="1" showInputMessage="1" showErrorMessage="1" sqref="E1" xr:uid="{5DBA255D-CDD9-49FB-AD3C-AF70AB4EE696}"/>
    <dataValidation type="list" allowBlank="1" showInputMessage="1" showErrorMessage="1" sqref="E2:E1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39109</v>
      </c>
      <c r="B2" s="58" t="s">
        <v>27</v>
      </c>
      <c r="C2" s="58">
        <v>1</v>
      </c>
      <c r="D2" s="58" t="s">
        <v>19608</v>
      </c>
      <c r="E2" s="81" t="s">
        <v>39110</v>
      </c>
      <c r="F2" s="71">
        <v>45322.056979166664</v>
      </c>
      <c r="G2" s="72" t="s">
        <v>39111</v>
      </c>
      <c r="H2" s="83">
        <v>45322.050729166665</v>
      </c>
      <c r="I2" s="58" t="s">
        <v>88</v>
      </c>
      <c r="J2" s="58" t="s">
        <v>65</v>
      </c>
      <c r="K2" s="82" t="s">
        <v>39112</v>
      </c>
      <c r="L2" s="58" t="s">
        <v>8215</v>
      </c>
    </row>
    <row r="3" spans="1:12" ht="31.5" customHeight="1">
      <c r="A3" s="58" t="s">
        <v>39113</v>
      </c>
      <c r="B3" s="58" t="str">
        <f>IFERROR(VLOOKUP(D3,DB!A:K,11,0),"")</f>
        <v>R2</v>
      </c>
      <c r="C3" s="58">
        <v>1</v>
      </c>
      <c r="D3" s="58" t="s">
        <v>25669</v>
      </c>
      <c r="E3" s="81" t="s">
        <v>39106</v>
      </c>
      <c r="F3" s="71">
        <v>45824.999837962961</v>
      </c>
      <c r="G3" s="72">
        <f t="shared" ref="G3" ca="1" si="0">IFERROR(NOW()-F3,"-")</f>
        <v>178.85898564814852</v>
      </c>
      <c r="H3" s="71">
        <v>45824.993587962963</v>
      </c>
      <c r="I3" s="58" t="str">
        <f>IFERROR(VLOOKUP(D3,DB!A:F,6,0),"")</f>
        <v>Generator-SG</v>
      </c>
      <c r="J3" s="58" t="str">
        <f>IFERROR(VLOOKUP(D3,DB!A:G,7,0),"")</f>
        <v>Good</v>
      </c>
      <c r="K3" s="82" t="s">
        <v>39114</v>
      </c>
      <c r="L3" s="58" t="str">
        <f>IFERROR(VLOOKUP(D3,DB!A:I,9,0),"")</f>
        <v>Latis</v>
      </c>
    </row>
    <row r="4" spans="1:12" ht="31.5" customHeight="1">
      <c r="A4" s="96" t="s">
        <v>39115</v>
      </c>
      <c r="B4" s="18" t="str">
        <f>IFERROR(VLOOKUP(D4,DB!A:K,11,0),"")</f>
        <v>R2</v>
      </c>
      <c r="C4" s="18">
        <v>1</v>
      </c>
      <c r="D4" s="18" t="s">
        <v>17800</v>
      </c>
      <c r="E4" s="81" t="s">
        <v>39106</v>
      </c>
      <c r="F4" s="97">
        <v>45984.387418981481</v>
      </c>
      <c r="G4" s="98">
        <f ca="1">IFERROR(NOW()-F4,"-")</f>
        <v>19.471404629628523</v>
      </c>
      <c r="H4" s="97">
        <v>45984.381168981483</v>
      </c>
      <c r="I4" s="18" t="str">
        <f>IFERROR(VLOOKUP(D4,DB!A:F,6,0),"")</f>
        <v>SCECO</v>
      </c>
      <c r="J4" s="18" t="str">
        <f>IFERROR(VLOOKUP(D4,DB!A:G,7,0),"")</f>
        <v>Vandalized</v>
      </c>
      <c r="K4" s="19" t="s">
        <v>39116</v>
      </c>
      <c r="L4" s="18" t="str">
        <f>IFERROR(VLOOKUP(D4,DB!A:I,9,0),"")</f>
        <v>Latis</v>
      </c>
    </row>
    <row r="5" spans="1:12" s="149" customFormat="1" ht="28.5" customHeight="1">
      <c r="A5" s="150" t="s">
        <v>39117</v>
      </c>
      <c r="B5" s="58" t="str">
        <f>IFERROR(VLOOKUP(D5,DB!A:K,11,0),"")</f>
        <v>R2</v>
      </c>
      <c r="C5" s="58">
        <v>1</v>
      </c>
      <c r="D5" s="58" t="s">
        <v>22828</v>
      </c>
      <c r="E5" s="81" t="s">
        <v>39118</v>
      </c>
      <c r="F5" s="71">
        <v>45997.355381944442</v>
      </c>
      <c r="G5" s="72">
        <f ca="1">IFERROR(NOW()-F5,"-")</f>
        <v>6.5034416666676407</v>
      </c>
      <c r="H5" s="71">
        <v>45997.339432870373</v>
      </c>
      <c r="I5" s="58" t="str">
        <f>IFERROR(VLOOKUP(D5,DB!A:F,6,0),"")</f>
        <v>SCECO</v>
      </c>
      <c r="J5" s="58" t="str">
        <f>IFERROR(VLOOKUP(D5,DB!A:G,7,0),"")</f>
        <v>Dead</v>
      </c>
      <c r="K5" s="82" t="s">
        <v>39119</v>
      </c>
      <c r="L5" s="58" t="str">
        <f>IFERROR(VLOOKUP(D5,DB!A:I,9,0),"")</f>
        <v>Latis</v>
      </c>
    </row>
    <row r="6" spans="1:12" ht="31.5" customHeight="1">
      <c r="A6" s="96" t="s">
        <v>39120</v>
      </c>
      <c r="B6" s="18" t="str">
        <f>IFERROR(VLOOKUP(D6,DB!A:K,11,0),"")</f>
        <v>R2</v>
      </c>
      <c r="C6" s="18">
        <v>1</v>
      </c>
      <c r="D6" s="18" t="s">
        <v>27889</v>
      </c>
      <c r="E6" s="81" t="s">
        <v>39106</v>
      </c>
      <c r="F6" s="97">
        <v>46000.831909722219</v>
      </c>
      <c r="G6" s="98">
        <f ca="1">IFERROR(NOW()-F6,"-")</f>
        <v>3.0269138888907037</v>
      </c>
      <c r="H6" s="97">
        <v>46001.70820601852</v>
      </c>
      <c r="I6" s="18" t="str">
        <f>IFERROR(VLOOKUP(D6,DB!A:F,6,0),"")</f>
        <v>SCECO-Rental-Genset</v>
      </c>
      <c r="J6" s="18" t="str">
        <f>IFERROR(VLOOKUP(D6,DB!A:G,7,0),"")</f>
        <v>In progress</v>
      </c>
      <c r="K6" s="19" t="s">
        <v>39121</v>
      </c>
      <c r="L6" s="18" t="str">
        <f>IFERROR(VLOOKUP(D6,DB!A:I,9,0),"")</f>
        <v>Latis</v>
      </c>
    </row>
    <row r="7" spans="1:12" ht="31.5" customHeight="1">
      <c r="A7" s="96" t="s">
        <v>39122</v>
      </c>
      <c r="B7" s="18" t="str">
        <f>IFERROR(VLOOKUP(D7,DB!A:K,11,0),"")</f>
        <v>R2</v>
      </c>
      <c r="C7" s="18">
        <v>1</v>
      </c>
      <c r="D7" s="18" t="s">
        <v>9058</v>
      </c>
      <c r="E7" s="81" t="s">
        <v>39106</v>
      </c>
      <c r="F7" s="97">
        <v>46003.844490740739</v>
      </c>
      <c r="G7" s="98">
        <f ca="1">IFERROR(NOW()-F7,"-")</f>
        <v>1.4332870370708406E-2</v>
      </c>
      <c r="H7" s="97">
        <v>46003.838240740741</v>
      </c>
      <c r="I7" s="18" t="str">
        <f>IFERROR(VLOOKUP(D7,DB!A:F,6,0),"")</f>
        <v>SCECO</v>
      </c>
      <c r="J7" s="18" t="str">
        <f>IFERROR(VLOOKUP(D7,DB!A:G,7,0),"")</f>
        <v>Dead</v>
      </c>
      <c r="K7" s="19" t="s">
        <v>39123</v>
      </c>
      <c r="L7" s="18" t="str">
        <f>IFERROR(VLOOKUP(D7,DB!A:I,9,0),"")</f>
        <v>Latis</v>
      </c>
    </row>
    <row r="8" spans="1:12" ht="31.5" customHeight="1">
      <c r="A8" s="96"/>
      <c r="B8" s="18" t="str">
        <f>IFERROR(VLOOKUP(D8,DB!A:K,11,0),"")</f>
        <v/>
      </c>
      <c r="C8" s="18"/>
      <c r="D8" s="18"/>
      <c r="E8" s="81"/>
      <c r="F8" s="97"/>
      <c r="G8" s="98">
        <f ca="1">IFERROR(NOW()-F8,"-")</f>
        <v>46003.85882361111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46003.85882361111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46003.85882361111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46003.85882361111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46003.85882361111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46003.85882361111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46003.85882361111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46003.85882361111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46003.85882361111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46003.85882361111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46003.85882361111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46003.85882361111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46003.85882361111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46003.85882361111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46003.85882361111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46003.85882361111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46003.85882361111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46003.85882361111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46003.85882361111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46003.85882361111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46003.85882361111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46003.85882361111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46003.85882361111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46003.85882361111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46003.85882361111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46003.85882361111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46003.85882361111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46003.85882361111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46003.85882361111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46003.85882361111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46003.85882361111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46003.85882361111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46003.85882361111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46003.85882361111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46003.85882361111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46003.85882361111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46003.85882361111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46003.85882361111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46003.85882361111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46003.85882361111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46003.85882361111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46003.85882361111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46003.85882361111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46003.85882361111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46003.85882361111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46003.85882361111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46003.85882361111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46003.85882361111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46003.85882361111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46003.85882361111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46003.85882361111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46003.85882361111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46003.85882361111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46003.85882361111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46003.85882361111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46003.85882361111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46003.85882361111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46003.85882361111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46003.85882361111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46003.85882361111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46003.85882361111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46003.85882361111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46003.85882361111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46003.85882361111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46003.85882361111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46003.85882361111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46003.85882361111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46003.85882361111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46003.85882361111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46003.85882361111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46003.85882361111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46003.85882361111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46003.85882361111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46003.85882361111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46003.85882361111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46003.85882361111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46003.85882361111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46003.85882361111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46003.85882361111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46003.85882361111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46003.85882361111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46003.85882361111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46003.85882361111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46003.85882361111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46003.85882361111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46003.85882361111</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46003.85882361111</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46003.85882361111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46003.85882361111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46003.85882361111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46003.85882361111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46003.85882361111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46003.85882361111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46003.85882361111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46003.85882361111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46003.85882361111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46003.85882361111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46003.85882361111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46003.85882361111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46003.85882361111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46003.85882361111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46003.85882361111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46003.85882361111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46003.85882361111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46003.85882361111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46003.85882361111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46003.85882361111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46003.85882361111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46003.85882361111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46003.85882361111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46003.85882361111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46003.85882361111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46003.85882361111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46003.85882361111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46003.85882361111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46003.85882361111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46003.85882361111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46003.85882361111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46003.85882361111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46003.85882361111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46003.85882361111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46003.85882361111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46003.85882361111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46003.85882361111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46003.85882361111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46003.85882361111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46003.85882361111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46003.85882361111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46003.85882361111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46003.85882361111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46003.85882361111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46003.85882361111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46003.85882361111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46003.85882361111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46003.85882361111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46003.85882361111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46003.85882361111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46003.85882361111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46003.85882361111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46003.85882361111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46003.85882361111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46003.85882361111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46003.85882361111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46003.85882361111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46003.85882361111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46003.85882361111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46003.85882361111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46003.85882361111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46003.85882361111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46003.85882361111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46003.85882361111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46003.85882361111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46003.85882361111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46003.85882361111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46003.85882361111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46003.85882361111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46003.85882361111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46003.85882361111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46003.85882361111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46003.85882361111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46003.85882361111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46003.85882361111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46003.85882361111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46003.85882361111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46003.85882361111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46003.85882361111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46003.85882361111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46003.85882361111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46003.85882361111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46003.85882361111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46003.85882361111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46003.85882361111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46003.85882361111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46003.85882361111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46003.85882361111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46003.85882361111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46003.85882361111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46003.85882361111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46003.85882361111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46003.85882361111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46003.85882361111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46003.85882361111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46003.85882361111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46003.85882361111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46003.85882361111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46003.85882361111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46003.85882361111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46003.85882361111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46003.85882361111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46003.85882361111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46003.85882361111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46003.85882361111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46003.85882361111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46003.85882361111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46003.85882361111</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46003.85882361111</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46003.85882361111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46003.85882361111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46003.85882361111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46003.85882361111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46003.85882361111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46003.85882361111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46003.85882361111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46003.85882361111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46003.85882361111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46003.85882361111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46003.85882361111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46003.85882361111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46003.85882361111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46003.85882361111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46003.85882361111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46003.85882361111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46003.85882361111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46003.85882361111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46003.85882361111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46003.85882361111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46003.85882361111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46003.85882361111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46003.85882361111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46003.85882361111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46003.85882361111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46003.85882361111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46003.85882361111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46003.85882361111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46003.85882361111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46003.85882361111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46003.85882361111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46003.85882361111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46003.85882361111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46003.85882361111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46003.85882361111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46003.85882361111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46003.85882361111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46003.85882361111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46003.85882361111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46003.85882361111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46003.85882361111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46003.85882361111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46003.85882361111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46003.85882361111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46003.85882361111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46003.85882361111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46003.85882361111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46003.85882361111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46003.85882361111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46003.85882361111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46003.85882361111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46003.85882361111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46003.85882361111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46003.85882361111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46003.85882361111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46003.85882361111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46003.85882361111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46003.85882361111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46003.85882361111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46003.85882361111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46003.85882361111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46003.85882361111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46003.85882361111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46003.85882361111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46003.85882361111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46003.85882361111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46003.85882361111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46003.85882361111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46003.85882361111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46003.85882361111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46003.85882361111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46003.85882361111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46003.85882361111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46003.85882361111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46003.85882361111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46003.85882361111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46003.85882361111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46003.85882361111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46003.85882361111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46003.85882361111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46003.85882361111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46003.85882361111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46003.85882361111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46003.85882361111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46003.85882361111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46003.85882361111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46003.85882361111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46003.85882361111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46003.85882361111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46003.85882361111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46003.85882361111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46003.85882361111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46003.85882361111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46003.85882361111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46003.85882361111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46003.85882361111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46003.85882361111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46003.85882361111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46003.85882361111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46003.85882361111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46003.85882361111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46003.85882361111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46003.85882361111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46003.85882361111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46003.85882361111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46003.85882361111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46003.85882361111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46003.85882361111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46003.85882361111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46003.85882361111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46003.85882361111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46003.85882361111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46003.85882361111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46003.85882361111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46003.85882361111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46003.85882361111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46003.85882361111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46003.85882361111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46003.85882361111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46003.85882361111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46003.85882361111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46003.85882361111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46003.85882361111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46003.85882361111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46003.85882361111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46003.85882361111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46003.85882361111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46003.85882361111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46003.85882361111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46003.85882361111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46003.85882361111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46003.85882361111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46003.85882361111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46003.85882361111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46003.85882361111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46003.85882361111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46003.85882361111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46003.85882361111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46003.85882361111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46003.85882361111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46003.85882361111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46003.85882361111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46003.85882361111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46003.85882361111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46003.85882361111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46003.85882361111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46003.85882361111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46003.85882361111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46003.85882361111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46003.85882361111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46003.85882361111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46003.85882361111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46003.85882361111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46003.85882361111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46003.85882361111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46003.85882361111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46003.85882361111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46003.85882361111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46003.85882361111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46003.85882361111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46003.85882361111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46003.85882361111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46003.85882361111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46003.85882361111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46003.85882361111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46003.85882361111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46003.85882361111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46003.85882361111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46003.85882361111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46003.85882361111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46003.85882361111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46003.85882361111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46003.85882361111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46003.85882361111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46003.85882361111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46003.85882361111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46003.85882361111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46003.85882361111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46003.85882361111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46003.85882361111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46003.85882361111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46003.85882361111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46003.85882361111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46003.85882361111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46003.85882361111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46003.85882361111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46003.85882361111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46003.85882361111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46003.85882361111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46003.85882361111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46003.85882361111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46003.85882361111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46003.85882361111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46003.85882361111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46003.85882361111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46003.85882361111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46003.85882361111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46003.85882361111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46003.85882361111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46003.85882361111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46003.85882361111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46003.85882361111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46003.85882361111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46003.85882361111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46003.85882361111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46003.85882361111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46003.85882361111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46003.85882361111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46003.85882361111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46003.85882361111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46003.85882361111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46003.85882361111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46003.85882361111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46003.85882361111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46003.85882361111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46003.85882361111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46003.85882361111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46003.85882361111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46003.85882361111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46003.85882361111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46003.85882361111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46003.85882361111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46003.85882361111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46003.85882361111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46003.85882361111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46003.85882361111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46003.85882361111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46003.85882361111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46003.85882361111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46003.85882361111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46003.85882361111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46003.85882361111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46003.85882361111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46003.85882361111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46003.85882361111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46003.85882361111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46003.85882361111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46003.85882361111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46003.85882361111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46003.85882361111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46003.85882361111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46003.85882361111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46003.85882361111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46003.85882361111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46003.85882361111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46003.85882361111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46003.85882361111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46003.85882361111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46003.85882361111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46003.85882361111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46003.85882361111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46003.85882361111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46003.85882361111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46003.85882361111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46003.85882361111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46003.85882361111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46003.85882361111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46003.85882361111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46003.85882361111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46003.85882361111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46003.85882361111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46003.85882361111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46003.85882361111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46003.85882361111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46003.85882361111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46003.85882361111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46003.85882361111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46003.85882361111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46003.85882361111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46003.85882361111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46003.85882361111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46003.85882361111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46003.85882361111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46003.85882361111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46003.85882361111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46003.85882361111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46003.85882361111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46003.85882361111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46003.85882361111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46003.85882361111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46003.85882361111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46003.85882361111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46003.85882361111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46003.85882361111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46003.85882361111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46003.85882361111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46003.85882361111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46003.85882361111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46003.85882361111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46003.85882361111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46003.85882361111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46003.85882361111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46003.85882361111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46003.85882361111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46003.85882361111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46003.85882361111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46003.85882361111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46003.85882361111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46003.85882361111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46003.85882361111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46003.85882361111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46003.85882361111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46003.85882361111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46003.85882361111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46003.85882361111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46003.85882361111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46003.85882361111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46003.85882361111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46003.85882361111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46003.85882361111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46003.85882361111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46003.85882361111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46003.85882361111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46003.85882361111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46003.85882361111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46003.85882361111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46003.85882361111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46003.85882361111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46003.85882361111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46003.85882361111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46003.85882361111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46003.85882361111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46003.85882361111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46003.85882361111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46003.85882361111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46003.85882361111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46003.85882361111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46003.85882361111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46003.85882361111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46003.85882361111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46003.85882361111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46003.85882361111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46003.85882361111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46003.85882361111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46003.85882361111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46003.85882361111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46003.85882361111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46003.85882361111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46003.85882361111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46003.85882361111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46003.85882361111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46003.85882361111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46003.85882361111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46003.85882361111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46003.85882361111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46003.85882361111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46003.85882361111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46003.85882361111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46003.85882361111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46003.85882361111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46003.85882361111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46003.85882361111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46003.85882361111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46003.85882361111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46003.85882361111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46003.85882361111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46003.85882361111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46003.85882361111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46003.85882361111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46003.85882361111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46003.85882361111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46003.85882361111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46003.85882361111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46003.85882361111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46003.85882361111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46003.85882361111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46003.85882361111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46003.85882361111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46003.85882361111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46003.85882361111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46003.85882361111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46003.85882361111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46003.85882361111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46003.85882361111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46003.85882361111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46003.85882361111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46003.85882361111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46003.85882361111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46003.85882361111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46003.85882361111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46003.85882361111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46003.85882361111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46003.85882361111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46003.85882361111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46003.85882361111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46003.85882361111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46003.85882361111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46003.85882361111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46003.85882361111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46003.85882361111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46003.85882361111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46003.85882361111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46003.85882361111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46003.85882361111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46003.85882361111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46003.85882361111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46003.85882361111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46003.85882361111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46003.85882361111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46003.85882361111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46003.85882361111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46003.85882361111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46003.85882361111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46003.85882361111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46003.85882361111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46003.85882361111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46003.85882361111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46003.85882361111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46003.85882361111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46003.85882361111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46003.85882361111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46003.85882361111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46003.85882361111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46003.85882361111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46003.85882361111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46003.85882361111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46003.85882361111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46003.85882361111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46003.85882361111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46003.85882361111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46003.85882361111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46003.85882361111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46003.85882361111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46003.85882361111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46003.85882361111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46003.85882361111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46003.85882361111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46003.85882361111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46003.85882361111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46003.85882361111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46003.85882361111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46003.85882361111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46003.85882361111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46003.85882361111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46003.85882361111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46003.85882361111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46003.85882361111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46003.85882361111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46003.85882361111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46003.85882361111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46003.85882361111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46003.85882361111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46003.85882361111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46003.85882361111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46003.85882361111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46003.85882361111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46003.85882361111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46003.85882361111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46003.85882361111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46003.85882361111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46003.85882361111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46003.85882361111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46003.85882361111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46003.85882361111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46003.85882361111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46003.85882361111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46003.85882361111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46003.85882361111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46003.85882361111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46003.85882361111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46003.85882361111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46003.85882361111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46003.85882361111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46003.85882361111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46003.85882361111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46003.85882361111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46003.85882361111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46003.85882361111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46003.85882361111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46003.85882361111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46003.85882361111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46003.85882361111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46003.85882361111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46003.85882361111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46003.85882361111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46003.85882361111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46003.85882361111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46003.85882361111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46003.85882361111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46003.85882361111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46003.85882361111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46003.85882361111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46003.85882361111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46003.85882361111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46003.85882361111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46003.85882361111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46003.85882361111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46003.85882361111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46003.85882361111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46003.85882361111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46003.85882361111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46003.85882361111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46003.85882361111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46003.85882361111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46003.85882361111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46003.85882361111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46003.85882361111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46003.85882361111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46003.85882361111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46003.85882361111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46003.85882361111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46003.85882361111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46003.85882361111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46003.85882361111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46003.85882361111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46003.85882361111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46003.85882361111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46003.85882361111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46003.85882361111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46003.85882361111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46003.85882361111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46003.85882361111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46003.85882361111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46003.85882361111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46003.85882361111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46003.85882361111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46003.85882361111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46003.85882361111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46003.85882361111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46003.85882361111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46003.85882361111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46003.85882361111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46003.85882361111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46003.85882361111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46003.85882361111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46003.85882361111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46003.85882361111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46003.85882361111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46003.85882361111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46003.85882361111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46003.85882361111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46003.85882361111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46003.85882361111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46003.85882361111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46003.85882361111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46003.85882361111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46003.85882361111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46003.85882361111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46003.85882361111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46003.85882361111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46003.85882361111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46003.85882361111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46003.85882361111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46003.85882361111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46003.85882361111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46003.85882361111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46003.85882361111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46003.85882361111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46003.85882361111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46003.85882361111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46003.85882361111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46003.85882361111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46003.85882361111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46003.85882361111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46003.85882361111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46003.85882361111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46003.85882361111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46003.85882361111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46003.85882361111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46003.85882361111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46003.85882361111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46003.85882361111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46003.85882361111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46003.85882361111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46003.85882361111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46003.85882361111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46003.85882361111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46003.85882361111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46003.85882361111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46003.85882361111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46003.85882361111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46003.85882361111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46003.85882361111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46003.85882361111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46003.85882361111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46003.85882361111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46003.85882361111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46003.85882361111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46003.85882361111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46003.85882361111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46003.85882361111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46003.85882361111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46003.85882361111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46003.85882361111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46003.85882361111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46003.85882361111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46003.85882361111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46003.85882361111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46003.85882361111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46003.85882361111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46003.85882361111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46003.85882361111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46003.85882361111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46003.85882361111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46003.85882361111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46003.85882361111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46003.85882361111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46003.85882361111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46003.85882361111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46003.85882361111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46003.85882361111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46003.85882361111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46003.85882361111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46003.85882361111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46003.85882361111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46003.85882361111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46003.85882361111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46003.85882361111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46003.85882361111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46003.85882361111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46003.85882361111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46003.85882361111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46003.85882361111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46003.85882361111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46003.85882361111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46003.85882361111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46003.85882361111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46003.85882361111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46003.85882361111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46003.85882361111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46003.85882361111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46003.85882361111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46003.85882361111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46003.85882361111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46003.85882361111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46003.85882361111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46003.85882361111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46003.85882361111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46003.85882361111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46003.85882361111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46003.85882361111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46003.85882361111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46003.85882361111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46003.85882361111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46003.85882361111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46003.85882361111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46003.85882361111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46003.85882361111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46003.85882361111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46003.85882361111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46003.85882361111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46003.85882361111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46003.85882361111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46003.85882361111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46003.85882361111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46003.85882361111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46003.85882361111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46003.85882361111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46003.85882361111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46003.85882361111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46003.85882361111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46003.85882361111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46003.85882361111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46003.85882361111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46003.85882361111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46003.85882361111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46003.85882361111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46003.85882361111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46003.85882361111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46003.85882361111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46003.85882361111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46003.85882361111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46003.85882361111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46003.85882361111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46003.85882361111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46003.85882361111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46003.85882361111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46003.85882361111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46003.85882361111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46003.85882361111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46003.85882361111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46003.85882361111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46003.85882361111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46003.85882361111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46003.85882361111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46003.85882361111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46003.85882361111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46003.85882361111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46003.85882361111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46003.85882361111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46003.85882361111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46003.85882361111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46003.85882361111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46003.85882361111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46003.85882361111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46003.85882361111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46003.85882361111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46003.85882361111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46003.85882361111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46003.85882361111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46003.85882361111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46003.85882361111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46003.85882361111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46003.85882361111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46003.85882361111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46003.85882361111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46003.85882361111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46003.85882361111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46003.85882361111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46003.85882361111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46003.85882361111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46003.85882361111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46003.85882361111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46003.85882361111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46003.85882361111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46003.85882361111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46003.85882361111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46003.85882361111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46003.85882361111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46003.85882361111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46003.85882361111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46003.85882361111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46003.85882361111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46003.85882361111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46003.85882361111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46003.85882361111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46003.85882361111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46003.85882361111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46003.85882361111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46003.85882361111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46003.85882361111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46003.85882361111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46003.85882361111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46003.85882361111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46003.85882361111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46003.85882361111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46003.85882361111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46003.85882361111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46003.85882361111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46003.85882361111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46003.85882361111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46003.85882361111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46003.85882361111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46003.85882361111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46003.85882361111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46003.85882361111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46003.85882361111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46003.85882361111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46003.85882361111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46003.85882361111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46003.85882361111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46003.85882361111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46003.85882361111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46003.85882361111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46003.85882361111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46003.85882361111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46003.85882361111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46003.85882361111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46003.85882361111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46003.85882361111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46003.85882361111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46003.85882361111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46003.85882361111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46003.85882361111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46003.85882361111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46003.85882361111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46003.85882361111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46003.85882361111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46003.85882361111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46003.85882361111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46003.85882361111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46003.85882361111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46003.85882361111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46003.85882361111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46003.85882361111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46003.85882361111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46003.85882361111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46003.85882361111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46003.85882361111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46003.85882361111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46003.85882361111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46003.85882361111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46003.85882361111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46003.85882361111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46003.85882361111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46003.85882361111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46003.85882361111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46003.85882361111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46003.85882361111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46003.85882361111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46003.85882361111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46003.85882361111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46003.85882361111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46003.85882361111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46003.85882361111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46003.85882361111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46003.85882361111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46003.85882361111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46003.85882361111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46003.85882361111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46003.85882361111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46003.85882361111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46003.85882361111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46003.85882361111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46003.85882361111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46003.85882361111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46003.85882361111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46003.85882361111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46003.85882361111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46003.85882361111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46003.85882361111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46003.85882361111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46003.85882361111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46003.85882361111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46003.85882361111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46003.85882361111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46003.85882361111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46003.85882361111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46003.85882361111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46003.85882361111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46003.85882361111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46003.85882361111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46003.85882361111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46003.85882361111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46003.85882361111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46003.85882361111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46003.85882361111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46003.85882361111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46003.85882361111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46003.85882361111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46003.85882361111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46003.85882361111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46003.85882361111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46003.85882361111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46003.85882361111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46003.85882361111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46003.85882361111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46003.85882361111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46003.85882361111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46003.85882361111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46003.85882361111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46003.85882361111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46003.85882361111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46003.85882361111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46003.85882361111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46003.85882361111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46003.85882361111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46003.85882361111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46003.85882361111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46003.85882361111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46003.85882361111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46003.85882361111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46003.85882361111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46003.85882361111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46003.85882361111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46003.85882361111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46003.85882361111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46003.85882361111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46003.85882361111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46003.85882361111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46003.85882361111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46003.85882361111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46003.85882361111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46003.85882361111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46003.85882361111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46003.85882361111</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39124</v>
      </c>
      <c r="B2" s="87" t="str">
        <f>IFERROR(VLOOKUP(D2,DB!A:K,11,0),"")</f>
        <v>R4</v>
      </c>
      <c r="C2" s="89">
        <v>1</v>
      </c>
      <c r="D2" s="87" t="s">
        <v>35166</v>
      </c>
      <c r="E2" s="90" t="s">
        <v>39106</v>
      </c>
      <c r="F2" s="91">
        <v>45703.480717592596</v>
      </c>
      <c r="G2" s="92">
        <f ca="1">IFERROR(NOW()-F2,"")</f>
        <v>300.37810601851379</v>
      </c>
      <c r="H2" s="91">
        <v>45703.474768518521</v>
      </c>
      <c r="I2" s="91" t="str">
        <f>IFERROR(VLOOKUP(D2,DB!A:F,6,0),"")</f>
        <v>SCECO</v>
      </c>
      <c r="J2" s="91" t="str">
        <f>IFERROR(VLOOKUP(D2,DB!A:G,7,0),"")</f>
        <v>Dead</v>
      </c>
      <c r="K2" s="93" t="s">
        <v>39125</v>
      </c>
      <c r="L2" s="87" t="str">
        <f>IFERROR(VLOOKUP(D2,DB!A:I,9,0),"")</f>
        <v>Latis</v>
      </c>
    </row>
    <row r="3" spans="1:16" ht="19.5" customHeight="1">
      <c r="A3" s="106" t="s">
        <v>39126</v>
      </c>
      <c r="B3" s="106" t="str">
        <f>IFERROR(VLOOKUP(D3,DB!A:K,11,0),"")</f>
        <v>R4</v>
      </c>
      <c r="C3" s="89">
        <v>2</v>
      </c>
      <c r="D3" s="87" t="s">
        <v>32943</v>
      </c>
      <c r="E3" s="90" t="s">
        <v>39106</v>
      </c>
      <c r="F3" s="91">
        <v>45998.79414351852</v>
      </c>
      <c r="G3" s="92">
        <f t="shared" ref="G3" ca="1" si="0">IFERROR(NOW()-F3,"")</f>
        <v>5.0646800925896969</v>
      </c>
      <c r="H3" s="91">
        <v>45998.664027777777</v>
      </c>
      <c r="I3" s="106" t="str">
        <f>IFERROR(VLOOKUP(D3,DB!A:F,6,0),"")</f>
        <v>SCECO</v>
      </c>
      <c r="J3" s="106" t="str">
        <f>IFERROR(VLOOKUP(D3,DB!A:G,7,0),"")</f>
        <v>Vandalized</v>
      </c>
      <c r="K3" s="93" t="s">
        <v>39127</v>
      </c>
      <c r="L3" s="87" t="str">
        <f>IFERROR(VLOOKUP(D3,DB!A:I,9,0),"")</f>
        <v>Latis</v>
      </c>
    </row>
    <row r="4" spans="1:16" ht="15" customHeight="1">
      <c r="A4" s="106"/>
      <c r="B4" s="106" t="str">
        <f>IFERROR(VLOOKUP(D4,DB!A:K,11,0),"")</f>
        <v/>
      </c>
      <c r="C4" s="89"/>
      <c r="D4" s="87"/>
      <c r="E4" s="90"/>
      <c r="F4" s="91"/>
      <c r="G4" s="92">
        <f ca="1">IFERROR(NOW()-F4,"")</f>
        <v>46003.85882361111</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ca="1">IFERROR(NOW()-F5,"")</f>
        <v>46003.85882361111</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46003.85882361111</v>
      </c>
      <c r="H6" s="91"/>
      <c r="I6" s="106" t="str">
        <f>IFERROR(VLOOKUP(D6,DB!A:F,6,0),"")</f>
        <v/>
      </c>
      <c r="J6" s="106" t="str">
        <f>IFERROR(VLOOKUP(D6,DB!A:G,7,0),"")</f>
        <v/>
      </c>
      <c r="K6" s="93"/>
      <c r="L6" s="87" t="str">
        <f>IFERROR(VLOOKUP(D6,DB!A:I,9,0),"")</f>
        <v/>
      </c>
    </row>
    <row r="7" spans="1:16" ht="15" customHeight="1">
      <c r="A7" s="106"/>
      <c r="B7" s="106" t="str">
        <f>IFERROR(VLOOKUP(D7,DB!A:K,11,0),"")</f>
        <v>R4</v>
      </c>
      <c r="C7" s="89"/>
      <c r="D7" s="87" t="s">
        <v>29277</v>
      </c>
      <c r="E7" s="90"/>
      <c r="F7" s="91"/>
      <c r="G7" s="92">
        <f ca="1">IFERROR(NOW()-F7,"")</f>
        <v>46003.85882361111</v>
      </c>
      <c r="H7" s="91"/>
      <c r="I7" s="106" t="str">
        <f>IFERROR(VLOOKUP(D7,DB!A:F,6,0),"")</f>
        <v>SCECO</v>
      </c>
      <c r="J7" s="106" t="str">
        <f>IFERROR(VLOOKUP(D7,DB!A:G,7,0),"")</f>
        <v>In progress</v>
      </c>
      <c r="K7" s="93"/>
      <c r="L7" s="87" t="str">
        <f>IFERROR(VLOOKUP(D7,DB!A:I,9,0),"")</f>
        <v>Latis</v>
      </c>
    </row>
    <row r="8" spans="1:16" ht="15" customHeight="1">
      <c r="A8" s="106"/>
      <c r="B8" s="106" t="str">
        <f>IFERROR(VLOOKUP(D8,DB!A:K,11,0),"")</f>
        <v/>
      </c>
      <c r="C8" s="89"/>
      <c r="D8" s="87"/>
      <c r="E8" s="90"/>
      <c r="F8" s="91"/>
      <c r="G8" s="92">
        <f ca="1">IFERROR(NOW()-F8,"")</f>
        <v>46003.85882361111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46003.85882361111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46003.85882361111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46003.85882361111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46003.85882361111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46003.85882361111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46003.85882361111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46003.85882361111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46003.85882361111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46003.85882361111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46003.85882361111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46003.85882361111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46003.85882361111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46003.85882361111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46003.85882361111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46003.85882361111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46003.85882361111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46003.85882361111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46003.85882361111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46003.85882361111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46003.85882361111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46003.85882361111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46003.85882361111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46003.85882361111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46003.85882361111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46003.85882361111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46003.85882361111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46003.85882361111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46003.85882361111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46003.85882361111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46003.85882361111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46003.85882361111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46003.85882361111</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46003.85882361111</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46003.85882361111</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46003.85882361111</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46003.85882361111</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46003.85882361111</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46003.85882361111</v>
      </c>
      <c r="H46" s="91"/>
      <c r="I46" s="106" t="str">
        <f>IFERROR(VLOOKUP(D46,DB!A:F,6,0),"")</f>
        <v/>
      </c>
      <c r="J46" s="106" t="str">
        <f>IFERROR(VLOOKUP(D46,DB!A:G,7,0),"")</f>
        <v/>
      </c>
      <c r="K46" s="93"/>
      <c r="L46" s="87"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I7" sqref="I7:J17"/>
    </sheetView>
  </sheetViews>
  <sheetFormatPr defaultColWidth="11.19921875" defaultRowHeight="15"/>
  <cols>
    <col min="1" max="1" width="23.5976562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39128</v>
      </c>
    </row>
    <row r="2" spans="1:13" s="39" customFormat="1">
      <c r="A2" s="37" t="s">
        <v>39129</v>
      </c>
      <c r="B2" s="37" t="str">
        <f>IFERROR(VLOOKUP(D2,[1]DB!A:K,11,0),"")</f>
        <v>R5</v>
      </c>
      <c r="C2" s="37">
        <v>3</v>
      </c>
      <c r="D2" s="99" t="s">
        <v>36085</v>
      </c>
      <c r="E2" s="37" t="s">
        <v>39106</v>
      </c>
      <c r="F2" s="38">
        <v>45891.832060185188</v>
      </c>
      <c r="G2" s="101">
        <f ca="1">IFERROR(NOW()-F2,"")</f>
        <v>112.02676342592167</v>
      </c>
      <c r="H2" s="38">
        <v>45891.790393518517</v>
      </c>
      <c r="I2" s="37" t="str">
        <f>IFERROR(VLOOKUP(D2,[1]DB!A:F,6,0),"")</f>
        <v>Generator-SG</v>
      </c>
      <c r="J2" s="37" t="str">
        <f>IFERROR(VLOOKUP(D2,[1]DB!A:G,7,0),"")</f>
        <v>Vandalized</v>
      </c>
      <c r="K2" s="37" t="s">
        <v>39130</v>
      </c>
      <c r="L2" s="37" t="str">
        <f>IFERROR(VLOOKUP(D2,[1]DB!A:I,9,0),"")</f>
        <v>Latis</v>
      </c>
      <c r="M2" s="154"/>
    </row>
    <row r="3" spans="1:13" s="39" customFormat="1" ht="30.75">
      <c r="A3" s="37" t="s">
        <v>39131</v>
      </c>
      <c r="B3" s="37" t="str">
        <f>IFERROR(VLOOKUP(D3,[1]DB!A:K,11,0),"")</f>
        <v>R5</v>
      </c>
      <c r="C3" s="37">
        <v>1</v>
      </c>
      <c r="D3" s="37" t="s">
        <v>33407</v>
      </c>
      <c r="E3" s="37" t="s">
        <v>39110</v>
      </c>
      <c r="F3" s="38">
        <v>45926.188877314817</v>
      </c>
      <c r="G3" s="101">
        <f t="shared" ref="G3" ca="1" si="0">IFERROR(NOW()-F3,"")</f>
        <v>77.669946296293347</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39110</v>
      </c>
      <c r="F4" s="103">
        <v>45948.661111111112</v>
      </c>
      <c r="G4" s="104">
        <f t="shared" ref="G4" ca="1" si="1">IFERROR(NOW()-F4,"")</f>
        <v>55.197712499997579</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22.485524999996414</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6.7513351851812331</v>
      </c>
      <c r="H6" s="38">
        <v>45997.093599537038</v>
      </c>
      <c r="I6" s="37" t="str">
        <f>IFERROR(VLOOKUP(D6,[1]DB!A:F,6,0),"")</f>
        <v>SCECO</v>
      </c>
      <c r="J6" s="37" t="str">
        <f>IFERROR(VLOOKUP(D6,[1]DB!A:G,7,0),"")</f>
        <v>In progress</v>
      </c>
      <c r="K6" s="37" t="s">
        <v>39138</v>
      </c>
      <c r="L6" s="37" t="str">
        <f>IFERROR(VLOOKUP(D6,[1]DB!A:I,9,0),"")</f>
        <v>Latis</v>
      </c>
      <c r="M6" s="37"/>
    </row>
    <row r="7" spans="1:13">
      <c r="A7" s="99" t="s">
        <v>39139</v>
      </c>
      <c r="B7" s="37" t="str">
        <f>IFERROR(VLOOKUP(D7,[1]DB!A:K,11,0),"")</f>
        <v>R5</v>
      </c>
      <c r="C7" s="37">
        <v>1</v>
      </c>
      <c r="D7" s="37" t="s">
        <v>33475</v>
      </c>
      <c r="E7" s="37" t="s">
        <v>39106</v>
      </c>
      <c r="F7" s="38">
        <v>46002.119513888887</v>
      </c>
      <c r="G7" s="129">
        <f ca="1">IFERROR(NOW()-F7,"")</f>
        <v>1.7393097222229699</v>
      </c>
      <c r="H7" s="38">
        <v>46002.086875000001</v>
      </c>
      <c r="I7" s="37" t="str">
        <f>IFERROR(VLOOKUP(D7,[1]DB!A:F,6,0),"")</f>
        <v>SCECO</v>
      </c>
      <c r="J7" s="37" t="str">
        <f>IFERROR(VLOOKUP(D7,[1]DB!A:G,7,0),"")</f>
        <v>Good</v>
      </c>
      <c r="K7" s="37" t="s">
        <v>39140</v>
      </c>
      <c r="L7" s="37" t="str">
        <f>IFERROR(VLOOKUP(D7,[1]DB!A:I,9,0),"")</f>
        <v>Latis</v>
      </c>
      <c r="M7" s="37"/>
    </row>
    <row r="8" spans="1:13">
      <c r="A8" s="151"/>
      <c r="B8" s="37" t="str">
        <f>IFERROR(VLOOKUP(D8,[1]DB!A:K,11,0),"")</f>
        <v/>
      </c>
      <c r="C8" s="151"/>
      <c r="D8" s="151"/>
      <c r="E8" s="151"/>
      <c r="F8" s="152"/>
      <c r="G8" s="153">
        <f t="shared" ref="G8:G57" ca="1" si="3">IFERROR(NOW()-F8,"")</f>
        <v>46003.85882361111</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46003.85882361111</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46003.85882361111</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46003.85882361111</v>
      </c>
      <c r="H11" s="152"/>
      <c r="I11" s="37" t="str">
        <f>IFERROR(VLOOKUP(D11,[1]DB!A:F,6,0),"")</f>
        <v/>
      </c>
      <c r="J11" s="37" t="str">
        <f>IFERROR(VLOOKUP(D11,[1]DB!A:G,7,0),"")</f>
        <v/>
      </c>
      <c r="K11" s="151"/>
      <c r="L11" s="151"/>
      <c r="M11" s="151"/>
    </row>
    <row r="12" spans="1:13">
      <c r="A12" s="151"/>
      <c r="B12" s="37" t="str">
        <f>IFERROR(VLOOKUP(D12,[1]DB!A:K,11,0),"")</f>
        <v/>
      </c>
      <c r="C12" s="151"/>
      <c r="D12" s="151"/>
      <c r="E12" s="151"/>
      <c r="F12" s="152"/>
      <c r="G12" s="153">
        <f t="shared" ca="1" si="3"/>
        <v>46003.85882361111</v>
      </c>
      <c r="H12" s="152"/>
      <c r="I12" s="37" t="str">
        <f>IFERROR(VLOOKUP(D12,[1]DB!A:F,6,0),"")</f>
        <v/>
      </c>
      <c r="J12" s="37" t="str">
        <f>IFERROR(VLOOKUP(D12,[1]DB!A:G,7,0),"")</f>
        <v/>
      </c>
      <c r="K12" s="151"/>
      <c r="L12" s="151" t="str">
        <f>IFERROR(VLOOKUP(D12,[1]DB!A:I,9,0),"")</f>
        <v/>
      </c>
      <c r="M12" s="151"/>
    </row>
    <row r="13" spans="1:13">
      <c r="A13" s="151"/>
      <c r="B13" s="37" t="str">
        <f>IFERROR(VLOOKUP(D13,[1]DB!A:K,11,0),"")</f>
        <v/>
      </c>
      <c r="C13" s="151"/>
      <c r="D13" s="151"/>
      <c r="E13" s="151"/>
      <c r="F13" s="152"/>
      <c r="G13" s="153">
        <f t="shared" ca="1" si="3"/>
        <v>46003.85882361111</v>
      </c>
      <c r="H13" s="152"/>
      <c r="I13" s="37" t="str">
        <f>IFERROR(VLOOKUP(D13,[1]DB!A:F,6,0),"")</f>
        <v/>
      </c>
      <c r="J13" s="37" t="str">
        <f>IFERROR(VLOOKUP(D13,[1]DB!A:G,7,0),"")</f>
        <v/>
      </c>
      <c r="K13" s="151"/>
      <c r="L13" s="151" t="str">
        <f>IFERROR(VLOOKUP(D13,[1]DB!A:I,9,0),"")</f>
        <v/>
      </c>
      <c r="M13" s="151"/>
    </row>
    <row r="14" spans="1:13">
      <c r="A14" s="151"/>
      <c r="B14" s="37" t="str">
        <f>IFERROR(VLOOKUP(D14,[1]DB!A:K,11,0),"")</f>
        <v/>
      </c>
      <c r="C14" s="151"/>
      <c r="D14" s="151"/>
      <c r="E14" s="151"/>
      <c r="F14" s="152"/>
      <c r="G14" s="153">
        <f t="shared" ca="1" si="3"/>
        <v>46003.85882361111</v>
      </c>
      <c r="H14" s="152"/>
      <c r="I14" s="37" t="str">
        <f>IFERROR(VLOOKUP(D14,[1]DB!A:F,6,0),"")</f>
        <v/>
      </c>
      <c r="J14" s="37" t="str">
        <f>IFERROR(VLOOKUP(D14,[1]DB!A:G,7,0),"")</f>
        <v/>
      </c>
      <c r="K14" s="151"/>
      <c r="L14" s="151" t="str">
        <f>IFERROR(VLOOKUP(D14,[1]DB!A:I,9,0),"")</f>
        <v/>
      </c>
      <c r="M14" s="151"/>
    </row>
    <row r="15" spans="1:13">
      <c r="A15" s="151"/>
      <c r="B15" s="37" t="str">
        <f>IFERROR(VLOOKUP(D15,[1]DB!A:K,11,0),"")</f>
        <v/>
      </c>
      <c r="C15" s="151"/>
      <c r="D15" s="151"/>
      <c r="E15" s="151"/>
      <c r="F15" s="152"/>
      <c r="G15" s="153">
        <f t="shared" ca="1" si="3"/>
        <v>46003.85882361111</v>
      </c>
      <c r="H15" s="152"/>
      <c r="I15" s="37" t="str">
        <f>IFERROR(VLOOKUP(D15,[1]DB!A:F,6,0),"")</f>
        <v/>
      </c>
      <c r="J15" s="37" t="str">
        <f>IFERROR(VLOOKUP(D15,[1]DB!A:G,7,0),"")</f>
        <v/>
      </c>
      <c r="K15" s="151"/>
      <c r="L15" s="151" t="str">
        <f>IFERROR(VLOOKUP(D15,[1]DB!A:I,9,0),"")</f>
        <v/>
      </c>
      <c r="M15" s="151"/>
    </row>
    <row r="16" spans="1:13">
      <c r="A16" s="151"/>
      <c r="B16" s="37" t="str">
        <f>IFERROR(VLOOKUP(D16,[1]DB!A:K,11,0),"")</f>
        <v/>
      </c>
      <c r="C16" s="151"/>
      <c r="D16" s="151"/>
      <c r="E16" s="151"/>
      <c r="F16" s="152"/>
      <c r="G16" s="153">
        <f t="shared" ca="1" si="3"/>
        <v>46003.85882361111</v>
      </c>
      <c r="H16" s="152"/>
      <c r="I16" s="37" t="str">
        <f>IFERROR(VLOOKUP(D16,[1]DB!A:F,6,0),"")</f>
        <v/>
      </c>
      <c r="J16" s="37" t="str">
        <f>IFERROR(VLOOKUP(D16,[1]DB!A:G,7,0),"")</f>
        <v/>
      </c>
      <c r="K16" s="151"/>
      <c r="L16" s="151" t="str">
        <f>IFERROR(VLOOKUP(D16,[1]DB!A:I,9,0),"")</f>
        <v/>
      </c>
      <c r="M16" s="151"/>
    </row>
    <row r="17" spans="1:13">
      <c r="A17" s="151"/>
      <c r="B17" s="151" t="str">
        <f>IFERROR(VLOOKUP(D17,[1]DB!A:K,11,0),"")</f>
        <v/>
      </c>
      <c r="C17" s="151"/>
      <c r="D17" s="151"/>
      <c r="E17" s="151"/>
      <c r="F17" s="152"/>
      <c r="G17" s="153">
        <f t="shared" ca="1" si="3"/>
        <v>46003.85882361111</v>
      </c>
      <c r="H17" s="152"/>
      <c r="I17" s="37" t="str">
        <f>IFERROR(VLOOKUP(D17,[1]DB!A:F,6,0),"")</f>
        <v/>
      </c>
      <c r="J17" s="37" t="str">
        <f>IFERROR(VLOOKUP(D17,[1]DB!A:G,7,0),"")</f>
        <v/>
      </c>
      <c r="K17" s="151"/>
      <c r="L17" s="151" t="str">
        <f>IFERROR(VLOOKUP(D17,[1]DB!A:I,9,0),"")</f>
        <v/>
      </c>
      <c r="M17" s="151"/>
    </row>
    <row r="18" spans="1:13">
      <c r="A18" s="151"/>
      <c r="B18" s="151" t="str">
        <f>IFERROR(VLOOKUP(D18,[1]DB!A:K,11,0),"")</f>
        <v/>
      </c>
      <c r="C18" s="151"/>
      <c r="D18" s="151"/>
      <c r="E18" s="151"/>
      <c r="F18" s="152"/>
      <c r="G18" s="153">
        <f t="shared" ca="1" si="3"/>
        <v>46003.85882361111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46003.85882361111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46003.85882361111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46003.85882361111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46003.85882361111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46003.85882361111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46003.85882361111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46003.85882361111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46003.85882361111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46003.85882361111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46003.85882361111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46003.85882361111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46003.85882361111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46003.85882361111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46003.85882361111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46003.85882361111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46003.85882361111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46003.85882361111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46003.85882361111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46003.85882361111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46003.85882361111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46003.85882361111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46003.85882361111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46003.85882361111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46003.85882361111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46003.85882361111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46003.85882361111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46003.85882361111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46003.85882361111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46003.85882361111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46003.85882361111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46003.85882361111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46003.85882361111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46003.85882361111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46003.85882361111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46003.85882361111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46003.85882361111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46003.85882361111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46003.85882361111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46003.85882361111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ref="G58:G64" ca="1" si="4">IFERROR(NOW()-F58,"")</f>
        <v>46003.85882361111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46003.85882361111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46003.85882361111</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46003.85882361111</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46003.85882361111</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46003.85882361111</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46003.85882361111</v>
      </c>
      <c r="H64" s="152"/>
      <c r="I64" s="151" t="str">
        <f>IFERROR(VLOOKUP(D64,[1]DB!A:F,6,0),"")</f>
        <v/>
      </c>
      <c r="J64" s="151" t="str">
        <f>IFERROR(VLOOKUP(D64,[1]DB!A:G,7,0),"")</f>
        <v/>
      </c>
      <c r="K64" s="151"/>
      <c r="L64" s="151" t="str">
        <f>IFERROR(VLOOKUP(D64,[1]DB!A:I,9,0),"")</f>
        <v/>
      </c>
      <c r="M64" s="151"/>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5"/>
  <sheetViews>
    <sheetView workbookViewId="0">
      <selection activeCell="K2" sqref="K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39141</v>
      </c>
      <c r="B2" s="114" t="str">
        <f>IFERROR(VLOOKUP(D2,DB!A:K,11,0),"")</f>
        <v>R6</v>
      </c>
      <c r="C2" s="115">
        <v>1</v>
      </c>
      <c r="D2" s="114" t="s">
        <v>39032</v>
      </c>
      <c r="E2" s="136" t="s">
        <v>39110</v>
      </c>
      <c r="F2" s="116">
        <v>46003.773425925923</v>
      </c>
      <c r="G2" s="72">
        <f t="shared" ref="G2:G43" ca="1" si="0">IFERROR(NOW()-F2,"-")</f>
        <v>8.5397685186762828E-2</v>
      </c>
      <c r="H2" s="116">
        <v>46003.767731481479</v>
      </c>
      <c r="I2" s="114" t="str">
        <f>IFERROR(VLOOKUP(D2,DB!A:F,6,0),"")</f>
        <v>Generator-SG</v>
      </c>
      <c r="J2" s="114" t="str">
        <f>IFERROR(VLOOKUP(D2,DB!A:G,7,0),"")</f>
        <v>Dead</v>
      </c>
      <c r="K2" s="117" t="s">
        <v>39142</v>
      </c>
      <c r="L2" s="131" t="str">
        <f>IFERROR(VLOOKUP(D2,DB!A:I,9,0),"")</f>
        <v>Latis</v>
      </c>
    </row>
    <row r="3" spans="1:16382" ht="31.5" customHeight="1">
      <c r="A3" s="113"/>
      <c r="B3" s="114" t="str">
        <f>IFERROR(VLOOKUP(D3,DB!A:K,11,0),"")</f>
        <v/>
      </c>
      <c r="C3" s="115"/>
      <c r="D3" s="114"/>
      <c r="E3" s="136"/>
      <c r="F3" s="116"/>
      <c r="G3" s="72">
        <f t="shared" ca="1" si="0"/>
        <v>46003.85882361111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46003.85882361111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46003.85882361111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46003.85882361111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46003.85882361111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46003.85882361111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46003.85882361111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46003.85882361111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46003.85882361111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46003.85882361111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46003.85882361111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46003.85882361111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46003.85882361111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46003.85882361111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46003.85882361111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46003.85882361111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46003.85882361111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46003.85882361111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46003.85882361111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46003.85882361111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46003.85882361111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46003.85882361111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46003.85882361111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46003.85882361111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46003.85882361111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46003.85882361111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46003.85882361111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46003.85882361111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46003.85882361111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46003.85882361111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46003.85882361111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46003.85882361111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46003.85882361111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46003.85882361111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46003.85882361111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46003.85882361111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46003.85882361111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46003.85882361111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46003.85882361111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46003.85882361111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46003.85882361111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ref="G44:G107" ca="1" si="1">IFERROR(NOW()-F44,"-")</f>
        <v>46003.85882361111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46003.85882361111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46003.85882361111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46003.85882361111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46003.85882361111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46003.85882361111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46003.85882361111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46003.85882361111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46003.85882361111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46003.85882361111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46003.85882361111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46003.85882361111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46003.85882361111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46003.85882361111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46003.85882361111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46003.85882361111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46003.85882361111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46003.85882361111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46003.85882361111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46003.85882361111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46003.85882361111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46003.85882361111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46003.85882361111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46003.85882361111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46003.85882361111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46003.85882361111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46003.85882361111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46003.85882361111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46003.85882361111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46003.85882361111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46003.85882361111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46003.85882361111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46003.85882361111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46003.85882361111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46003.85882361111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46003.85882361111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46003.85882361111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46003.85882361111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46003.85882361111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46003.85882361111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46003.85882361111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46003.85882361111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46003.85882361111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46003.85882361111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46003.85882361111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46003.85882361111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46003.85882361111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46003.85882361111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46003.85882361111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46003.85882361111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46003.85882361111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46003.85882361111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46003.85882361111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46003.85882361111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46003.85882361111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46003.85882361111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46003.85882361111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46003.85882361111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46003.85882361111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46003.85882361111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46003.85882361111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46003.85882361111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46003.85882361111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46003.85882361111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ref="G108:G171" ca="1" si="2">IFERROR(NOW()-F108,"-")</f>
        <v>46003.85882361111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46003.85882361111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46003.85882361111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46003.85882361111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46003.85882361111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46003.85882361111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46003.85882361111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46003.85882361111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46003.85882361111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46003.85882361111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46003.85882361111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46003.85882361111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46003.85882361111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46003.85882361111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46003.85882361111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46003.85882361111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46003.85882361111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46003.85882361111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46003.85882361111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46003.85882361111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46003.85882361111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46003.85882361111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46003.85882361111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46003.85882361111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46003.85882361111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46003.85882361111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46003.85882361111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46003.85882361111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46003.85882361111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46003.85882361111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46003.85882361111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46003.85882361111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46003.85882361111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46003.85882361111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46003.85882361111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46003.85882361111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46003.85882361111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46003.85882361111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46003.85882361111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46003.85882361111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46003.85882361111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46003.85882361111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46003.85882361111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46003.85882361111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46003.85882361111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46003.85882361111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46003.85882361111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46003.85882361111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46003.85882361111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46003.85882361111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46003.85882361111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46003.85882361111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46003.85882361111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46003.85882361111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46003.85882361111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46003.85882361111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46003.85882361111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46003.85882361111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46003.85882361111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46003.85882361111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46003.85882361111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46003.85882361111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46003.85882361111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46003.85882361111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ref="G172:G235" ca="1" si="3">IFERROR(NOW()-F172,"-")</f>
        <v>46003.85882361111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46003.85882361111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46003.85882361111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46003.85882361111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46003.85882361111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46003.85882361111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46003.85882361111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46003.85882361111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46003.85882361111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46003.85882361111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46003.85882361111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46003.85882361111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46003.85882361111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46003.85882361111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46003.85882361111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46003.85882361111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46003.85882361111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46003.85882361111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46003.85882361111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46003.85882361111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46003.85882361111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46003.85882361111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46003.85882361111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46003.85882361111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46003.85882361111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46003.85882361111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46003.85882361111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46003.85882361111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46003.85882361111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46003.85882361111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46003.85882361111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46003.85882361111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46003.85882361111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46003.85882361111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46003.85882361111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46003.85882361111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46003.85882361111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46003.85882361111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46003.85882361111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46003.85882361111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46003.85882361111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46003.85882361111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46003.85882361111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46003.85882361111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46003.85882361111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46003.85882361111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46003.85882361111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46003.85882361111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46003.85882361111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46003.85882361111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46003.85882361111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46003.85882361111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46003.85882361111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46003.85882361111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46003.85882361111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46003.85882361111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46003.85882361111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46003.85882361111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46003.85882361111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46003.85882361111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46003.85882361111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46003.85882361111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46003.85882361111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46003.85882361111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ref="G236:G299" ca="1" si="4">IFERROR(NOW()-F236,"-")</f>
        <v>46003.85882361111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46003.85882361111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46003.85882361111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46003.85882361111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46003.85882361111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46003.85882361111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46003.85882361111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46003.85882361111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46003.85882361111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46003.85882361111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46003.85882361111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46003.85882361111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46003.85882361111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46003.85882361111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46003.85882361111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46003.85882361111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46003.85882361111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46003.85882361111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46003.85882361111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46003.85882361111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46003.85882361111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46003.85882361111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46003.85882361111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46003.85882361111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46003.85882361111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46003.85882361111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46003.85882361111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46003.85882361111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46003.85882361111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46003.85882361111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46003.85882361111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46003.85882361111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46003.85882361111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46003.85882361111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46003.85882361111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46003.85882361111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46003.85882361111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46003.85882361111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46003.85882361111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46003.85882361111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46003.85882361111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46003.85882361111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46003.85882361111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46003.85882361111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46003.85882361111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46003.85882361111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46003.85882361111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46003.85882361111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46003.85882361111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46003.85882361111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46003.85882361111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46003.85882361111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46003.85882361111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46003.85882361111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46003.85882361111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46003.85882361111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46003.85882361111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46003.85882361111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46003.85882361111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46003.85882361111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46003.85882361111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46003.85882361111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46003.85882361111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46003.85882361111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ref="G300:G363" ca="1" si="5">IFERROR(NOW()-F300,"-")</f>
        <v>46003.85882361111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46003.85882361111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46003.85882361111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46003.85882361111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46003.85882361111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46003.85882361111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46003.85882361111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46003.85882361111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46003.85882361111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46003.85882361111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46003.85882361111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46003.85882361111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46003.85882361111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46003.85882361111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46003.85882361111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46003.85882361111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46003.85882361111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46003.85882361111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46003.85882361111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46003.85882361111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46003.85882361111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46003.85882361111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46003.85882361111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46003.85882361111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46003.85882361111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46003.85882361111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46003.85882361111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46003.85882361111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46003.85882361111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46003.85882361111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46003.85882361111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46003.85882361111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46003.85882361111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46003.85882361111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46003.85882361111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46003.85882361111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46003.85882361111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46003.85882361111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46003.85882361111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46003.85882361111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46003.85882361111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46003.85882361111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46003.85882361111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46003.85882361111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46003.85882361111</v>
      </c>
      <c r="H344" s="116"/>
      <c r="I344" s="114" t="str">
        <f>IFERROR(VLOOKUP(D344,DB!A:F,6,0),"")</f>
        <v/>
      </c>
      <c r="J344" s="114" t="str">
        <f>IFERROR(VLOOKUP(D344,DB!A:G,7,0),"")</f>
        <v/>
      </c>
      <c r="K344" s="117"/>
      <c r="L344" s="131" t="str">
        <f>IFERROR(VLOOKUP(D344,DB!A:I,9,0),"")</f>
        <v/>
      </c>
    </row>
    <row r="345" spans="1:12" ht="31.5" customHeight="1">
      <c r="A345" s="137"/>
      <c r="B345" s="138" t="str">
        <f>IFERROR(VLOOKUP(D345,DB!A:K,11,0),"")</f>
        <v/>
      </c>
      <c r="C345" s="139"/>
      <c r="D345" s="138"/>
      <c r="E345" s="136"/>
      <c r="F345" s="140"/>
      <c r="G345" s="141">
        <f t="shared" ca="1" si="5"/>
        <v>46003.85882361111</v>
      </c>
      <c r="H345" s="140"/>
      <c r="I345" s="138" t="str">
        <f>IFERROR(VLOOKUP(D345,DB!A:F,6,0),"")</f>
        <v/>
      </c>
      <c r="J345" s="138" t="str">
        <f>IFERROR(VLOOKUP(D345,DB!A:G,7,0),"")</f>
        <v/>
      </c>
      <c r="K345" s="142"/>
      <c r="L345" s="143" t="str">
        <f>IFERROR(VLOOKUP(D345,DB!A:I,9,0),"")</f>
        <v/>
      </c>
    </row>
  </sheetData>
  <dataValidations count="2">
    <dataValidation allowBlank="1" showInputMessage="1" showErrorMessage="1" sqref="E1" xr:uid="{9E1BC488-8814-4F8A-8DBE-742B3278AB71}"/>
    <dataValidation type="list" allowBlank="1" showInputMessage="1" showErrorMessage="1" sqref="E2:E3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2025-12-12T17:38:24Z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