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49" documentId="120_S{2AC9BD13-BADA-5192-A53E-5A8FF88502F6}" xr6:coauthVersionLast="47" xr6:coauthVersionMax="47" xr10:uidLastSave="{DE7D7AAE-EAC7-4E7E-99D1-D8B199F8E8C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<sst xmlns="http://schemas.openxmlformats.org/spreadsheetml/2006/main" count="181544" uniqueCount="39150">
  <si>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</si>
  <si>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</si>
  <si>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</si>
  <si>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</si>
  <si>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</si>
  <si>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</si>
  <si>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</si>
  <si>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</si>
  <si>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</si>
  <si>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</si>
  <si>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</si>
  <si>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</si>
  <si>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</si>
  <si>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</si>
  <si>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</si>
  <si>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</si>
  <si>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</si>
  <si>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</si>
  <si>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</si>
  <si>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</si>
  <si>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</si>
  <si>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</si>
  <si>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</si>
  <si>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</si>
  <si>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</si>
  <si>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</si>
  <si>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</si>
  <si>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</si>
  <si>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</si>
  <si>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</si>
  <si>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</si>
  <si>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</si>
  <si>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</si>
  <si>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</si>
  <si>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</si>
  <si>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</si>
  <si>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</si>
  <si>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</si>
  <si>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</si>
  <si>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</si>
  <si>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</si>
  <si>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</si>
  <si>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</si>
  <si>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</si>
  <si>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</si>
  <si>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</si>
  <si>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</si>
  <si>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</si>
  <si>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</si>
  <si>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</si>
  <si>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</si>
  <si>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</si>
  <si>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</si>
  <si>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</si>
  <si>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</si>
  <si>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</si>
  <si>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</si>
  <si>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</si>
  <si>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</si>
  <si>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</si>
  <si>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</si>
  <si>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</si>
  <si>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</si>
  <si>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</si>
  <si>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</si>
  <si>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</si>
  <si>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</si>
  <si>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</si>
  <si>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</si>
  <si>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</si>
  <si>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</si>
  <si>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</si>
  <si>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</si>
  <si>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</si>
  <si>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</si>
  <si>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</si>
  <si>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</si>
  <si>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</si>
  <si>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</si>
  <si>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</si>
  <si>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</si>
  <si>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</si>
  <si>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</si>
  <si>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</si>
  <si>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</si>
  <si>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</si>
  <si>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</si>
  <si>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</si>
  <si>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</si>
  <si>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</si>
  <si>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</si>
  <si>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</si>
  <si>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</si>
  <si>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</si>
  <si>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</si>
  <si>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</si>
  <si>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</si>
  <si>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</si>
  <si>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</si>
  <si>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</si>
  <si>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</si>
  <si>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</si>
  <si>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</si>
  <si>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</si>
  <si>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</si>
  <si>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</si>
  <si>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</si>
  <si>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</si>
  <si>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</si>
  <si>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</si>
  <si>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</si>
  <si>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</si>
  <si>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</si>
  <si>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</si>
  <si>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</si>
  <si>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</si>
  <si>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</si>
  <si>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</si>
  <si>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</si>
  <si>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</si>
  <si>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</si>
  <si>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</si>
  <si>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</si>
  <si>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</si>
  <si>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</si>
  <si>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</si>
  <si>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</si>
  <si>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</si>
  <si>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</si>
  <si>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</si>
  <si>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</si>
  <si>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</si>
  <si>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</si>
  <si>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</si>
  <si>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</si>
  <si>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</si>
  <si>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</si>
  <si>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</si>
  <si>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</si>
  <si>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</si>
  <si>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</si>
  <si>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</si>
  <si>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</si>
  <si>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</si>
  <si>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</si>
  <si>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</si>
  <si>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</si>
  <si>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</si>
  <si>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</si>
  <si>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</si>
  <si>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</si>
  <si>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</si>
  <si>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</si>
  <si>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</si>
  <si>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</si>
  <si>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</si>
  <si>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</si>
  <si>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</si>
  <si>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</si>
  <si>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</si>
  <si>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</si>
  <si>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</si>
  <si>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</si>
  <si>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</si>
  <si>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</si>
  <si>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</si>
  <si>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</si>
  <si>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</si>
  <si>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</si>
  <si>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</si>
  <si>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</si>
  <si>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</si>
  <si>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</si>
  <si>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</si>
  <si>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</si>
  <si>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</si>
  <si>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</si>
  <si>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</si>
  <si>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</si>
  <si>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</si>
  <si>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</si>
  <si>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</si>
  <si>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</si>
  <si>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</si>
  <si>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</si>
  <si>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</si>
  <si>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</si>
  <si>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</si>
  <si>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</si>
  <si>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</si>
  <si>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</si>
  <si>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</si>
  <si>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</si>
  <si>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</si>
  <si>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</si>
  <si>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</si>
  <si>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</si>
  <si>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</si>
  <si>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</si>
  <si>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</si>
  <si>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</si>
  <si>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</si>
  <si>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</si>
  <si>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</si>
  <si>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</si>
  <si>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</si>
  <si>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</si>
  <si>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</si>
  <si>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</si>
  <si>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</si>
  <si>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</si>
  <si>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</si>
  <si>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</si>
  <si>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</si>
  <si>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</si>
  <si>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</si>
  <si>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</si>
  <si>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</si>
  <si>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</si>
  <si>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</si>
  <si>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</si>
  <si>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</si>
  <si>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</si>
  <si>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</si>
  <si>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</si>
  <si>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</si>
  <si>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</si>
  <si>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</si>
  <si>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</si>
  <si>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</si>
  <si>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</si>
  <si>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</si>
  <si>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</si>
  <si>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</si>
  <si>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</si>
  <si>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</si>
  <si>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</si>
  <si>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</si>
  <si>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</si>
  <si>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</si>
  <si>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</si>
  <si>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</si>
  <si>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</si>
  <si>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</si>
  <si>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</si>
  <si>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</si>
  <si>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</si>
  <si>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</si>
  <si>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</si>
  <si>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</si>
  <si>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</si>
  <si>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</si>
  <si>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</si>
  <si>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</si>
  <si>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</si>
  <si>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</si>
  <si>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</si>
  <si>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</si>
  <si>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</si>
  <si>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</si>
  <si>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</si>
  <si>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</si>
  <si>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</si>
  <si>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</si>
  <si>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</si>
  <si>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</si>
  <si>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</si>
  <si>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</si>
  <si>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</si>
  <si>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</si>
  <si>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</si>
  <si>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</si>
  <si>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</si>
  <si>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</si>
  <si>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</si>
  <si>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</si>
  <si>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</si>
  <si>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</si>
  <si>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</si>
  <si>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</si>
  <si>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</si>
  <si>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</si>
  <si>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</si>
  <si>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</si>
  <si>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</si>
  <si>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</si>
  <si>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</si>
  <si>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</si>
  <si>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</si>
  <si>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</si>
  <si>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</si>
  <si>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</si>
  <si>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</si>
  <si>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</si>
  <si>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</si>
  <si>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</si>
  <si>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</si>
  <si>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</si>
  <si>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</si>
  <si>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</si>
  <si>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</si>
  <si>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</si>
  <si>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</si>
  <si>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</si>
  <si>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</si>
  <si>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</si>
  <si>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</si>
  <si>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</si>
  <si>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</si>
  <si>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</si>
  <si>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</si>
  <si>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</si>
  <si>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</si>
  <si>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</si>
  <si>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</si>
  <si>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</si>
  <si>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</si>
  <si>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</si>
  <si>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</si>
  <si>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</si>
  <si>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</si>
  <si>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</si>
  <si>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</si>
  <si>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</si>
  <si>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</si>
  <si>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</si>
  <si>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</si>
  <si>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</si>
  <si>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</si>
  <si>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</si>
  <si>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</si>
  <si>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</si>
  <si>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</si>
  <si>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</si>
  <si>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</si>
  <si>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</si>
  <si>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</si>
  <si>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</si>
  <si>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</si>
  <si>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</si>
  <si>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</si>
  <si>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</si>
  <si>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</si>
  <si>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</si>
  <si>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</si>
  <si>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</si>
  <si>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</si>
  <si>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</si>
  <si>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</si>
  <si>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</si>
  <si>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</si>
  <si>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</si>
  <si>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</si>
  <si>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</si>
  <si>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</si>
  <si>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</si>
  <si>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</si>
  <si>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</si>
  <si>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</si>
  <si>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</si>
  <si>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</si>
  <si>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</si>
  <si>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</si>
  <si>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</si>
  <si>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</si>
  <si>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</si>
  <si>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</si>
  <si>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</si>
  <si>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</si>
  <si>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</si>
  <si>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</si>
  <si>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</si>
  <si>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</si>
  <si>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</si>
  <si>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</si>
  <si>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</si>
  <si>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</si>
  <si>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</si>
  <si>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</si>
  <si>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</si>
  <si>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</si>
  <si>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</si>
  <si>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</si>
  <si>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</si>
  <si>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</si>
  <si>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</si>
  <si>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</si>
  <si>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</si>
  <si>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</si>
  <si>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</si>
  <si>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</si>
  <si>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</si>
  <si>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</si>
  <si>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</si>
  <si>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</si>
  <si>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</si>
  <si>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</si>
  <si>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</si>
  <si>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</si>
  <si>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</si>
  <si>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</si>
  <si>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</si>
  <si>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</si>
  <si>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</si>
  <si>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</si>
  <si>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</si>
  <si>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</si>
  <si>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</si>
  <si>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</si>
  <si>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</si>
  <si>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</si>
  <si>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</si>
  <si>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</si>
  <si>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</si>
  <si>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</si>
  <si>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</si>
  <si>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</si>
  <si>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</si>
  <si>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</si>
  <si>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</si>
  <si>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</si>
  <si>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</si>
  <si>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</si>
  <si>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</si>
  <si>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</si>
  <si>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</si>
  <si>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</si>
  <si>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</si>
  <si>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</si>
  <si>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</si>
  <si>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</si>
  <si>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</si>
  <si>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</si>
  <si>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</si>
  <si>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</si>
  <si>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</si>
  <si>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</si>
  <si>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</si>
  <si>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</si>
  <si>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</si>
  <si>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</si>
  <si>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</si>
  <si>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</si>
  <si>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</si>
  <si>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</si>
  <si>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</si>
  <si>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</si>
  <si>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</si>
  <si>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</si>
  <si>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</si>
  <si>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</si>
  <si>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</si>
  <si>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</si>
  <si>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</si>
  <si>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</si>
  <si>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</si>
  <si>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</si>
  <si>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</si>
  <si>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</si>
  <si>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</si>
  <si>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</si>
  <si>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</si>
  <si>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</si>
  <si>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</si>
  <si>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</si>
  <si>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</si>
  <si>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</si>
  <si>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</si>
  <si>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</si>
  <si>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</si>
  <si>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</si>
  <si>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</si>
  <si>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</si>
  <si>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</si>
  <si>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</si>
  <si>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</si>
  <si>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</si>
  <si>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</si>
  <si>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</si>
  <si>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</si>
  <si>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</si>
  <si>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</si>
  <si>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</si>
  <si>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</si>
  <si>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</si>
  <si>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</si>
  <si>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</si>
  <si>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</si>
  <si>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</si>
  <si>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</si>
  <si>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</si>
  <si>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</si>
  <si>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</si>
  <si>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</si>
  <si>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</si>
  <si>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</si>
  <si>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</si>
  <si>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</si>
  <si>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</si>
  <si>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</si>
  <si>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</si>
  <si>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</si>
  <si>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</si>
  <si>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</si>
  <si>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</si>
  <si>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</si>
  <si>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</si>
  <si>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</si>
  <si>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</si>
  <si>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</si>
  <si>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</si>
  <si>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</si>
  <si>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</si>
  <si>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</si>
  <si>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</si>
  <si>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</si>
  <si>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</si>
  <si>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</si>
  <si>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</si>
  <si>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</si>
  <si>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</si>
  <si>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</si>
  <si>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</si>
  <si>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</si>
  <si>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</si>
  <si>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</si>
  <si>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</si>
  <si>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</si>
  <si>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</si>
  <si>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</si>
  <si>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</si>
  <si>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</si>
  <si>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</si>
  <si>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</si>
  <si>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</si>
  <si>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</si>
  <si>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</si>
  <si>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</si>
  <si>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</si>
  <si>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</si>
  <si>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</si>
  <si>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</si>
  <si>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</si>
  <si>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</si>
  <si>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</si>
  <si>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</si>
  <si>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</si>
  <si>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</si>
  <si>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</si>
  <si>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</si>
  <si>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</si>
  <si>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</si>
  <si>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</si>
  <si>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</si>
  <si>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</si>
  <si>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</si>
  <si>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</si>
  <si>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</si>
  <si>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</si>
  <si>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</si>
  <si>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</si>
  <si>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</si>
  <si>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</si>
  <si>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</si>
  <si>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</si>
  <si>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</si>
  <si>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</si>
  <si>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</si>
  <si>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</si>
  <si>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</si>
  <si>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</si>
  <si>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</si>
  <si>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</si>
  <si>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</si>
  <si>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</si>
  <si>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</si>
  <si>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</si>
  <si>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</si>
  <si>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</si>
  <si>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</si>
  <si>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</si>
  <si>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</si>
  <si>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</si>
  <si>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</si>
  <si>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</si>
  <si>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</si>
  <si>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</si>
  <si>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</si>
  <si>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</si>
  <si>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</si>
  <si>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</si>
  <si>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</si>
  <si>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</si>
  <si>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</si>
  <si>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</si>
  <si>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</si>
  <si>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</si>
  <si>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</si>
  <si>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</si>
  <si>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</si>
  <si>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</si>
  <si>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</si>
  <si>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</si>
  <si>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</si>
  <si>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</si>
  <si>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</si>
  <si>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</si>
  <si>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</si>
  <si>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</si>
  <si>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</si>
  <si>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</si>
  <si>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</si>
  <si>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</si>
  <si>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</si>
  <si>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</si>
  <si>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</si>
  <si>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</si>
  <si>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</si>
  <si>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</si>
  <si>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</si>
  <si>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</si>
  <si>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</si>
  <si>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</si>
  <si>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</si>
  <si>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</si>
  <si>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</si>
  <si>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</si>
  <si>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</si>
  <si>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</si>
  <si>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</si>
  <si>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</si>
  <si>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</si>
  <si>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</si>
  <si>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</si>
  <si>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</si>
  <si>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</si>
  <si>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</si>
  <si>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</si>
  <si>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</si>
  <si>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</si>
  <si>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</si>
  <si>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</si>
  <si>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</si>
  <si>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</si>
  <si>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</si>
  <si>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</si>
  <si>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</si>
  <si>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</si>
  <si>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</si>
  <si>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</si>
  <si>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</si>
  <si>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</si>
  <si>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</si>
  <si>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</si>
  <si>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</si>
  <si>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</si>
  <si>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</si>
  <si>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</si>
  <si>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</si>
  <si>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</si>
  <si>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</si>
  <si>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</si>
  <si>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</si>
  <si>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</si>
  <si>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</si>
  <si>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</si>
  <si>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</si>
  <si>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</si>
  <si>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</si>
  <si>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</si>
  <si>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</si>
  <si>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</si>
  <si>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</si>
  <si>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</si>
  <si>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</si>
  <si>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</si>
  <si>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</si>
  <si>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</si>
  <si>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</si>
  <si>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</si>
  <si>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</si>
  <si>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</si>
  <si>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</si>
  <si>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</si>
  <si>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</si>
  <si>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</si>
  <si>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</si>
  <si>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</si>
  <si>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</si>
  <si>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</si>
  <si>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</si>
  <si>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</si>
  <si>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</si>
  <si>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</si>
  <si>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</si>
  <si>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</si>
  <si>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</si>
  <si>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</si>
  <si>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</si>
  <si>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</si>
  <si>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</si>
  <si>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</si>
  <si>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</si>
  <si>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</si>
  <si>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</si>
  <si>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</si>
  <si>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</si>
  <si>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</si>
  <si>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</si>
  <si>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</si>
  <si>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</si>
  <si>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</si>
  <si>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</si>
  <si>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</si>
  <si>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</si>
  <si>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</si>
  <si>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</si>
  <si>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</si>
  <si>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</si>
  <si>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</si>
  <si>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</si>
  <si>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</si>
  <si>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</si>
  <si>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</si>
  <si>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</si>
  <si>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</si>
  <si>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</si>
  <si>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</si>
  <si>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</si>
  <si>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</si>
  <si>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</si>
  <si>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</si>
  <si>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</si>
  <si>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</si>
  <si>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</si>
  <si>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</si>
  <si>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</si>
  <si>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</si>
  <si>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</si>
  <si>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</si>
  <si>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</si>
  <si>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</si>
  <si>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</si>
  <si>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</si>
  <si>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</si>
  <si>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</si>
  <si>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</si>
  <si>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</si>
  <si>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</si>
  <si>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</si>
  <si>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</si>
  <si>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</si>
  <si>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</si>
  <si>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</si>
  <si>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</si>
  <si>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</si>
  <si>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</si>
  <si>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</si>
  <si>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</si>
  <si>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</si>
  <si>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</si>
  <si>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</si>
  <si>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</si>
  <si>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</si>
  <si>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</si>
  <si>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</si>
  <si>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</si>
  <si>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</si>
  <si>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</si>
  <si>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</si>
  <si>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</si>
  <si>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</si>
  <si>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</si>
  <si>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</si>
  <si>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</si>
  <si>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</si>
  <si>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</si>
  <si>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</si>
  <si>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</si>
  <si>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</si>
  <si>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</si>
  <si>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</si>
  <si>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</si>
  <si>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</si>
  <si>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</si>
  <si>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</si>
  <si>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</si>
  <si>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</si>
  <si>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</si>
  <si>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</si>
  <si>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</si>
  <si>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</si>
  <si>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</si>
  <si>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</si>
  <si>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</si>
  <si>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</si>
  <si>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</si>
  <si>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</si>
  <si>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</si>
  <si>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</si>
  <si>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</si>
  <si>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</si>
  <si>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</si>
  <si>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</si>
  <si>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</si>
  <si>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</si>
  <si>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</si>
  <si>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</si>
  <si>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</si>
  <si>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</si>
  <si>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</si>
  <si>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</si>
  <si>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</si>
  <si>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</si>
  <si>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</si>
  <si>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</si>
  <si>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</si>
  <si>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</si>
  <si>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</si>
  <si>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</si>
  <si>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</si>
  <si>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</si>
  <si>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</si>
  <si>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</si>
  <si>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</si>
  <si>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</si>
  <si>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</si>
  <si>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</si>
  <si>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</si>
  <si>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</si>
  <si>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</si>
  <si>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</si>
  <si>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</si>
  <si>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</si>
  <si>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</si>
  <si>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</si>
  <si>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</si>
  <si>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</si>
  <si>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</si>
  <si>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</si>
  <si>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</si>
  <si>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</si>
  <si>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</si>
  <si>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</si>
  <si>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</si>
  <si>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</si>
  <si>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</si>
  <si>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</si>
  <si>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</si>
  <si>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</si>
  <si>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</si>
  <si>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</si>
  <si>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</si>
  <si>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</si>
  <si>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</si>
  <si>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</si>
  <si>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</si>
  <si>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</si>
  <si>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</si>
  <si>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</si>
  <si>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</si>
  <si>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</si>
  <si>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</si>
  <si>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</si>
  <si>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</si>
  <si>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</si>
  <si>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</si>
  <si>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</si>
  <si>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</si>
  <si>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</si>
  <si>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</si>
  <si>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</si>
  <si>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</si>
  <si>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</si>
  <si>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</si>
  <si>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</si>
  <si>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</si>
  <si>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</si>
  <si>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</si>
  <si>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</si>
  <si>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</si>
  <si>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</si>
  <si>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</si>
  <si>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</si>
  <si>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</si>
  <si>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</si>
  <si>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</si>
  <si>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</si>
  <si>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</si>
  <si>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</si>
  <si>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</si>
  <si>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</si>
  <si>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</si>
  <si>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</si>
  <si>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</si>
  <si>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</si>
  <si>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</si>
  <si>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</si>
  <si>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</si>
  <si>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</si>
  <si>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</si>
  <si>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</si>
  <si>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</si>
  <si>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</si>
  <si>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</si>
  <si>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</si>
  <si>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</si>
  <si>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</si>
  <si>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</si>
  <si>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</si>
  <si>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</si>
  <si>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</si>
  <si>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</si>
  <si>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</si>
  <si>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</si>
  <si>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</si>
  <si>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</si>
  <si>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</si>
  <si>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</si>
  <si>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</si>
  <si>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</si>
  <si>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</si>
  <si>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</si>
  <si>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</si>
  <si>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</si>
  <si>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</si>
  <si>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</si>
  <si>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</si>
  <si>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</si>
  <si>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</si>
  <si>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</si>
  <si>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</si>
  <si>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</si>
  <si>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</si>
  <si>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</si>
  <si>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</si>
  <si>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</si>
  <si>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</si>
  <si>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</si>
  <si>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</si>
  <si>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</si>
  <si>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</si>
  <si>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</si>
  <si>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</si>
  <si>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</si>
  <si>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</si>
  <si>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</si>
  <si>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</si>
  <si>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</si>
  <si>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</si>
  <si>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</si>
  <si>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</si>
  <si>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</si>
  <si>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</si>
  <si>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</si>
  <si>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</si>
  <si>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</si>
  <si>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</si>
  <si>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</si>
  <si>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</si>
  <si>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</si>
  <si>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</si>
  <si>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</si>
  <si>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</si>
  <si>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</si>
  <si>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</si>
  <si>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</si>
  <si>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</si>
  <si>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</si>
  <si>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</si>
  <si>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</si>
  <si>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</si>
  <si>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</si>
  <si>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</si>
  <si>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</si>
  <si>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</si>
  <si>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</si>
  <si>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</si>
  <si>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</si>
  <si>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</si>
  <si>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</si>
  <si>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</si>
  <si>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</si>
  <si>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</si>
  <si>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</si>
  <si>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</si>
  <si>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</si>
  <si>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</si>
  <si>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</si>
  <si>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</si>
  <si>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</si>
  <si>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</si>
  <si>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</si>
  <si>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</si>
  <si>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</si>
  <si>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</si>
  <si>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</si>
  <si>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</si>
  <si>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</si>
  <si>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</si>
  <si>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</si>
  <si>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</si>
  <si>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</si>
  <si>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</si>
  <si>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</si>
  <si>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</si>
  <si>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</si>
  <si>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</si>
  <si>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</si>
  <si>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</si>
  <si>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</si>
  <si>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</si>
  <si>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</si>
  <si>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</si>
  <si>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</si>
  <si>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</si>
  <si>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</si>
  <si>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</si>
  <si>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</si>
  <si>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</si>
  <si>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</si>
  <si>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</si>
  <si>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</si>
  <si>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</si>
  <si>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</si>
  <si>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</si>
  <si>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</si>
  <si>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</si>
  <si>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</si>
  <si>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</si>
  <si>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</si>
  <si>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</si>
  <si>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</si>
  <si>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</si>
  <si>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</si>
  <si>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</si>
  <si>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</si>
  <si>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</si>
  <si>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</si>
  <si>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</si>
  <si>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</si>
  <si>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</si>
  <si>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</si>
  <si>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</si>
  <si>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</si>
  <si>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</si>
  <si>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</si>
  <si>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</si>
  <si>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</si>
  <si>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</si>
  <si>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</si>
  <si>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</si>
  <si>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</si>
  <si>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</si>
  <si>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</si>
  <si>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</si>
  <si>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</si>
  <si>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</si>
  <si>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</si>
  <si>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</si>
  <si>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</si>
  <si>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</si>
  <si>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</si>
  <si>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</si>
  <si>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</si>
  <si>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</si>
  <si>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</si>
  <si>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</si>
  <si>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</si>
  <si>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</si>
  <si>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</si>
  <si>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</si>
  <si>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</si>
  <si>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</si>
  <si>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</si>
  <si>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</si>
  <si>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</si>
  <si>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</si>
  <si>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</si>
  <si>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</si>
  <si>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</si>
  <si>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</si>
  <si>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</si>
  <si>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</si>
  <si>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</si>
  <si>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</si>
  <si>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</si>
  <si>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</si>
  <si>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</si>
  <si>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</si>
  <si>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</si>
  <si>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</si>
  <si>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</si>
  <si>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</si>
  <si>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</si>
  <si>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</si>
  <si>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</si>
  <si>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</si>
  <si>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</si>
  <si>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</si>
  <si>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</si>
  <si>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</si>
  <si>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</si>
  <si>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</si>
  <si>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</si>
  <si>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</si>
  <si>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</si>
  <si>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</si>
  <si>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</si>
  <si>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</si>
  <si>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</si>
  <si>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</si>
  <si>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</si>
  <si>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</si>
  <si>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</si>
  <si>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</si>
  <si>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</si>
  <si>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</si>
  <si>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</si>
  <si>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</si>
  <si>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</si>
  <si>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</si>
  <si>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</si>
  <si>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</si>
  <si>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</si>
  <si>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</si>
  <si>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</si>
  <si>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</si>
  <si>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</si>
  <si>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</si>
  <si>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</si>
  <si>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</si>
  <si>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</si>
  <si>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</si>
  <si>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</si>
  <si>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</si>
  <si>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</si>
  <si>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</si>
  <si>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</si>
  <si>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</si>
  <si>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</si>
  <si>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</si>
  <si>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</si>
  <si>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</si>
  <si>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</si>
  <si>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</si>
  <si>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</si>
  <si>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</si>
  <si>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</si>
  <si>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</si>
  <si>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</si>
  <si>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</si>
  <si>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</si>
  <si>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</si>
  <si>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</si>
  <si>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</si>
  <si>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</si>
  <si>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</si>
  <si>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</si>
  <si>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</si>
  <si>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</si>
  <si>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</si>
  <si>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</si>
  <si>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</si>
  <si>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</si>
  <si>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</si>
  <si>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</si>
  <si>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</si>
  <si>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</si>
  <si>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</si>
  <si>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</si>
  <si>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</si>
  <si>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</si>
  <si>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</si>
  <si>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</si>
  <si>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</si>
  <si>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</si>
  <si>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</si>
  <si>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</si>
  <si>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</si>
  <si>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</si>
  <si>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</si>
  <si>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</si>
  <si>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</si>
  <si>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</si>
  <si>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</si>
  <si>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</si>
  <si>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</si>
  <si>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</si>
  <si>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</si>
  <si>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</si>
  <si>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</si>
  <si>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</si>
  <si>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</si>
  <si>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</si>
  <si>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</si>
  <si>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</si>
  <si>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</si>
  <si>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</si>
  <si>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</si>
  <si>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</si>
  <si>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</si>
  <si>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</si>
  <si>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</si>
  <si>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</si>
  <si>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</si>
  <si>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</si>
  <si>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</si>
  <si>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</si>
  <si>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</si>
  <si>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</si>
  <si>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</si>
  <si>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</si>
  <si>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</si>
  <si>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</si>
  <si>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</si>
  <si>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</si>
  <si>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</si>
  <si>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</si>
  <si>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</si>
  <si>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</si>
  <si>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</si>
  <si>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</si>
  <si>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</si>
  <si>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</si>
  <si>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</si>
  <si>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</si>
  <si>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</si>
  <si>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</si>
  <si>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</si>
  <si>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</si>
  <si>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</si>
  <si>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</si>
  <si>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</si>
  <si>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</si>
  <si>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</si>
  <si>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</si>
  <si>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</si>
  <si>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</si>
  <si>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</si>
  <si>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</si>
  <si>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</si>
  <si>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</si>
  <si>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</si>
  <si>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</si>
  <si>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</si>
  <si>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</si>
  <si>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</si>
  <si>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</si>
  <si>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</si>
  <si>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</si>
  <si>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</si>
  <si>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</si>
  <si>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</si>
  <si>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</si>
  <si>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</si>
  <si>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</si>
  <si>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</si>
  <si>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</si>
  <si>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</si>
  <si>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</si>
  <si>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</si>
  <si>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</si>
  <si>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</si>
  <si>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</si>
  <si>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</si>
  <si>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</si>
  <si>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</si>
  <si>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</si>
  <si>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</si>
  <si>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</si>
  <si>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</si>
  <si>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</si>
  <si>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</si>
  <si>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</si>
  <si>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</si>
  <si>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</si>
  <si>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</si>
  <si>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</si>
  <si>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</si>
  <si>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</si>
  <si>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</si>
  <si>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</si>
  <si>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</si>
  <si>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</si>
  <si>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</si>
  <si>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</si>
  <si>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</si>
  <si>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</si>
  <si>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</si>
  <si>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</si>
  <si>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</si>
  <si>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</si>
  <si>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</si>
  <si>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</si>
  <si>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</si>
  <si>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</si>
  <si>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</si>
  <si>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</si>
  <si>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</si>
  <si>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</si>
  <si>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</si>
  <si>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</si>
  <si>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</si>
  <si>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</si>
  <si>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</si>
  <si>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</si>
  <si>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</si>
  <si>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</si>
  <si>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</si>
  <si>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</si>
  <si>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</si>
  <si>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</si>
  <si>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</si>
  <si>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</si>
  <si>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</si>
  <si>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</si>
  <si>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</si>
  <si>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</si>
  <si>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</si>
  <si>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</si>
  <si>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</si>
  <si>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</si>
  <si>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</si>
  <si>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</si>
  <si>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</si>
  <si>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</si>
  <si>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</si>
  <si>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</si>
  <si>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</si>
  <si>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</si>
  <si>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</si>
  <si>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</si>
  <si>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</si>
  <si>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</si>
  <si>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</si>
  <si>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</si>
  <si>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</si>
  <si>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</si>
  <si>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</si>
  <si>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</si>
  <si>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</si>
  <si>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</si>
  <si>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</si>
  <si>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</si>
  <si>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</si>
  <si>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</si>
  <si>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</si>
  <si>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</si>
  <si>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</si>
  <si>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</si>
  <si>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</si>
  <si>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</si>
  <si>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</si>
  <si>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</si>
  <si>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</si>
  <si>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</si>
  <si>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</si>
  <si>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</si>
  <si>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</si>
  <si>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</si>
  <si>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</si>
  <si>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</si>
  <si>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</si>
  <si>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</si>
  <si>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</si>
  <si>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</si>
  <si>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</si>
  <si>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</si>
  <si>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</si>
  <si>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</si>
  <si>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</si>
  <si>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</si>
  <si>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</si>
  <si>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</si>
  <si>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</si>
  <si>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</si>
  <si>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</si>
  <si>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</si>
  <si>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</si>
  <si>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</si>
  <si>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</si>
  <si>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</si>
  <si>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</si>
  <si>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</si>
  <si>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</si>
  <si>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</si>
  <si>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</si>
  <si>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</si>
  <si>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</si>
  <si>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</si>
  <si>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</si>
  <si>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</si>
  <si>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</si>
  <si>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</si>
  <si>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</si>
  <si>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</si>
  <si>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</si>
  <si>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</si>
  <si>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</si>
  <si>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</si>
  <si>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</si>
  <si>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</si>
  <si>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</si>
  <si>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</si>
  <si>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</si>
  <si>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</si>
  <si>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</si>
  <si>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</si>
  <si>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</si>
  <si>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</si>
  <si>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</si>
  <si>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</si>
  <si>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</si>
  <si>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</si>
  <si>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</si>
  <si>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</si>
  <si>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</si>
  <si>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</si>
  <si>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</si>
  <si>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</si>
  <si>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</si>
  <si>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</si>
  <si>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</si>
  <si>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</si>
  <si>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</si>
  <si>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</si>
  <si>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</si>
  <si>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</si>
  <si>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</si>
  <si>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</si>
  <si>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</si>
  <si>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</si>
  <si>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</si>
  <si>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</si>
  <si>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</si>
  <si>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</si>
  <si>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</si>
  <si>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</si>
  <si>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</si>
  <si>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</si>
  <si>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</si>
  <si>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</si>
  <si>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</si>
  <si>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</si>
  <si>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</si>
  <si>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</si>
  <si>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</si>
  <si>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</si>
  <si>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</si>
  <si>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</si>
  <si>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</si>
  <si>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</si>
  <si>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</si>
  <si>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</si>
  <si>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</si>
  <si>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</si>
  <si>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</si>
  <si>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</si>
  <si>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</si>
  <si>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</si>
  <si>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</si>
  <si>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</si>
  <si>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</si>
  <si>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</si>
  <si>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</si>
  <si>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</si>
  <si>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</si>
  <si>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</si>
  <si>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</si>
  <si>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</si>
  <si>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</si>
  <si>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</si>
  <si>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</si>
  <si>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</si>
  <si>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</si>
  <si>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</si>
  <si>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</si>
  <si>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</si>
  <si>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</si>
  <si>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</si>
  <si>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</si>
  <si>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</si>
  <si>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</si>
  <si>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</si>
  <si>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</si>
  <si>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</si>
  <si>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</si>
  <si>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</si>
  <si>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</si>
  <si>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</si>
  <si>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</si>
  <si>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</si>
  <si>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</si>
  <si>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</si>
  <si>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</si>
  <si>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</si>
  <si>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</si>
  <si>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</si>
  <si>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</si>
  <si>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</si>
  <si>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</si>
  <si>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</si>
  <si>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</si>
  <si>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</si>
  <si>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</si>
  <si>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</si>
  <si>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</si>
  <si>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</si>
  <si>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</si>
  <si>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</si>
  <si>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</si>
  <si>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</si>
  <si>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</si>
  <si>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</si>
  <si>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</si>
  <si>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</si>
  <si>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</si>
  <si>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</si>
  <si>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</si>
  <si>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</si>
  <si>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</si>
  <si>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</si>
  <si>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</si>
  <si>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</si>
  <si>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</si>
  <si>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</si>
  <si>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</si>
  <si>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</si>
  <si>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</si>
  <si>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</si>
  <si>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</si>
  <si>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</si>
  <si>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</si>
  <si>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</si>
  <si>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</si>
  <si>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</si>
  <si>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</si>
  <si>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</si>
  <si>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</si>
  <si>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</si>
  <si>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</si>
  <si>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</si>
  <si>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</si>
  <si>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</si>
  <si>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</si>
  <si>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</si>
  <si>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</si>
  <si>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</si>
  <si>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</si>
  <si>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</si>
  <si>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</si>
  <si>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</si>
  <si>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</si>
  <si>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</si>
  <si>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</si>
  <si>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</si>
  <si>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</si>
  <si>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</si>
  <si>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</si>
  <si>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</si>
  <si>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</si>
  <si>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</si>
  <si>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</si>
  <si>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</si>
  <si>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</si>
  <si>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</si>
  <si>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</si>
  <si>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</si>
  <si>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</si>
  <si>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</si>
  <si>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</si>
  <si>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</si>
  <si>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</si>
  <si>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</si>
  <si>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</si>
  <si>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</si>
  <si>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</si>
  <si>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</si>
  <si>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</si>
  <si>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</si>
  <si>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</si>
  <si>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</si>
  <si>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</si>
  <si>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</si>
  <si>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</si>
  <si>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</si>
  <si>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</si>
  <si>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</si>
  <si>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</si>
  <si>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</si>
  <si>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</si>
  <si>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</si>
  <si>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</si>
  <si>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</si>
  <si>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</si>
  <si>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</si>
  <si>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</si>
  <si>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</si>
  <si>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</si>
  <si>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</si>
  <si>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</si>
  <si>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</si>
  <si>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</si>
  <si>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</si>
  <si>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</si>
  <si>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</si>
  <si>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</si>
  <si>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</si>
  <si>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</si>
  <si>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</si>
  <si>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</si>
  <si>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</si>
  <si>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</si>
  <si>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</si>
  <si>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</si>
  <si>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</si>
  <si>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</si>
  <si>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</si>
  <si>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</si>
  <si>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</si>
  <si>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</si>
  <si>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</si>
  <si>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</si>
  <si>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</si>
  <si>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</si>
  <si>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</si>
  <si>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</si>
  <si>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</si>
  <si>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</si>
  <si>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</si>
  <si>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</si>
  <si>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</si>
  <si>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</si>
  <si>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</si>
  <si>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</si>
  <si>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</si>
  <si>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</si>
  <si>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</si>
  <si>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</si>
  <si>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</si>
  <si>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</si>
  <si>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</si>
  <si>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</si>
  <si>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</si>
  <si>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</si>
  <si>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</si>
  <si>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</si>
  <si>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</si>
  <si>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</si>
  <si>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</si>
  <si>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</si>
  <si>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</si>
  <si>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</si>
  <si>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</si>
  <si>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</si>
  <si>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</si>
  <si>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</si>
  <si>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</si>
  <si>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</si>
  <si>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</si>
  <si>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</si>
  <si>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</si>
  <si>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</si>
  <si>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</si>
  <si>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</si>
  <si>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</si>
  <si>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</si>
  <si>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</si>
  <si>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</si>
  <si>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</si>
  <si>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</si>
  <si>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</si>
  <si>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</si>
  <si>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</si>
  <si>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</si>
  <si>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</si>
  <si>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</si>
  <si>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</si>
  <si>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</si>
  <si>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</si>
  <si>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</si>
  <si>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</si>
  <si>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</si>
  <si>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</si>
  <si>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</si>
  <si>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</si>
  <si>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</si>
  <si>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</si>
  <si>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</si>
  <si>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</si>
  <si>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</si>
  <si>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</si>
  <si>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</si>
  <si>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</si>
  <si>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</si>
  <si>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</si>
  <si>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</si>
  <si>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</si>
  <si>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</si>
  <si>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</si>
  <si>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</si>
  <si>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</si>
  <si>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</si>
  <si>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</si>
  <si>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</si>
  <si>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</si>
  <si>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</si>
  <si>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</si>
  <si>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</si>
  <si>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</si>
  <si>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</si>
  <si>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</si>
  <si>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</si>
  <si>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</si>
  <si>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</si>
  <si>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</si>
  <si>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</si>
  <si>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</si>
  <si>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</si>
  <si>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</si>
  <si>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</si>
  <si>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</si>
  <si>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</si>
  <si>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</si>
  <si>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</si>
  <si>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</si>
  <si>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</si>
  <si>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</si>
  <si>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</si>
  <si>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</si>
  <si>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</si>
  <si>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</si>
  <si>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</si>
  <si>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</si>
  <si>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</si>
  <si>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</si>
  <si>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</si>
  <si>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</si>
  <si>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</si>
  <si>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</si>
  <si>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</si>
  <si>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</si>
  <si>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</si>
  <si>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</si>
  <si>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</si>
  <si>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</si>
  <si>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</si>
  <si>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</si>
  <si>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</si>
  <si>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</si>
  <si>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</si>
  <si>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</si>
  <si>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</si>
  <si>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</si>
  <si>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</si>
  <si>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</si>
  <si>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</si>
  <si>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</si>
  <si>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</si>
  <si>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</si>
  <si>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</si>
  <si>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</si>
  <si>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</si>
  <si>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</si>
  <si>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</si>
  <si>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</si>
  <si>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</si>
  <si>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</si>
  <si>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</si>
  <si>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</si>
  <si>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</si>
  <si>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</si>
  <si>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</si>
  <si>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</si>
  <si>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</si>
  <si>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</si>
  <si>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</si>
  <si>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</si>
  <si>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</si>
  <si>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</si>
  <si>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</si>
  <si>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</si>
  <si>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</si>
  <si>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</si>
  <si>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</si>
  <si>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</si>
  <si>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</si>
  <si>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</si>
  <si>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</si>
  <si>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</si>
  <si>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</si>
  <si>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</si>
  <si>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</si>
  <si>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</si>
  <si>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</si>
  <si>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</si>
  <si>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</si>
  <si>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</si>
  <si>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</si>
  <si>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</si>
  <si>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</si>
  <si>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</si>
  <si>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</si>
  <si>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</si>
  <si>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</si>
  <si>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</si>
  <si>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</si>
  <si>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</si>
  <si>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</si>
  <si>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</si>
  <si>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</si>
  <si>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</si>
  <si>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</si>
  <si>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</si>
  <si>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</si>
  <si>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</si>
  <si>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</si>
  <si>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</si>
  <si>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</si>
  <si>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</si>
  <si>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</si>
  <si>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</si>
  <si>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</si>
  <si>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</si>
  <si>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</si>
  <si>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</si>
  <si>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</si>
  <si>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</si>
  <si>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</si>
  <si>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</si>
  <si>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</si>
  <si>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</si>
  <si>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</si>
  <si>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</si>
  <si>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</si>
  <si>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</si>
  <si>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</si>
  <si>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</si>
  <si>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</si>
  <si>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</si>
  <si>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</si>
  <si>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</si>
  <si>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</si>
  <si>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</si>
  <si>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</si>
  <si>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</si>
  <si>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</si>
  <si>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</si>
  <si>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</si>
  <si>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</si>
  <si>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</si>
  <si>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</si>
  <si>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</si>
  <si>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</si>
  <si>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</si>
  <si>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</si>
  <si>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</si>
  <si>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</si>
  <si>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</si>
  <si>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</si>
  <si>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</si>
  <si>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</si>
  <si>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</si>
  <si>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</si>
  <si>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</si>
  <si>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</si>
  <si>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</si>
  <si>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</si>
  <si>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</si>
  <si>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</si>
  <si>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</si>
  <si>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</si>
  <si>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</si>
  <si>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</si>
  <si>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</si>
  <si>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</si>
  <si>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</si>
  <si>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</si>
  <si>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</si>
  <si>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</si>
  <si>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</si>
  <si>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</si>
  <si>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</si>
  <si>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</si>
  <si>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</si>
  <si>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</si>
  <si>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</si>
  <si>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</si>
  <si>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</si>
  <si>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</si>
  <si>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</si>
  <si>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</si>
  <si>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</si>
  <si>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</si>
  <si>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</si>
  <si>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</si>
  <si>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</si>
  <si>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</si>
  <si>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</si>
  <si>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</si>
  <si>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</si>
  <si>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</si>
  <si>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</si>
  <si>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</si>
  <si>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</si>
  <si>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</si>
  <si>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</si>
  <si>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</si>
  <si>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</si>
  <si>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</si>
  <si>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</si>
  <si>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</si>
  <si>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</si>
  <si>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</si>
  <si>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</si>
  <si>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</si>
  <si>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</si>
  <si>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</si>
  <si>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</si>
  <si>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</si>
  <si>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</si>
  <si>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</si>
  <si>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</si>
  <si>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</si>
  <si>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</si>
  <si>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</si>
  <si>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</si>
  <si>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</si>
  <si>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</si>
  <si>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</si>
  <si>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</si>
  <si>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</si>
  <si>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</si>
  <si>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</si>
  <si>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</si>
  <si>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</si>
  <si>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</si>
  <si>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</si>
  <si>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</si>
  <si>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</si>
  <si>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</si>
  <si>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</si>
  <si>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</si>
  <si>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</si>
  <si>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</si>
  <si>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</si>
  <si>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</si>
  <si>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</si>
  <si>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</si>
  <si>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</si>
  <si>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</si>
  <si>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</si>
  <si>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</si>
  <si>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</si>
  <si>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</si>
  <si>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</si>
  <si>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</si>
  <si>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</si>
  <si>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</si>
  <si>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</si>
  <si>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</si>
  <si>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</si>
  <si>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</si>
  <si>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</si>
  <si>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</si>
  <si>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</si>
  <si>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</si>
  <si>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</si>
  <si>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</si>
  <si>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</si>
  <si>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</si>
  <si>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</si>
  <si>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</si>
  <si>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</si>
  <si>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</si>
  <si>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</si>
  <si>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</si>
  <si>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</si>
  <si>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</si>
  <si>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</si>
  <si>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</si>
  <si>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</si>
  <si>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</si>
  <si>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</si>
  <si>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</si>
  <si>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</si>
  <si>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</si>
  <si>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</si>
  <si>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</si>
  <si>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</si>
  <si>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</si>
  <si>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</si>
  <si>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</si>
  <si>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</si>
  <si>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</si>
  <si>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</si>
  <si>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</si>
  <si>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</si>
  <si>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</si>
  <si>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</si>
  <si>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</si>
  <si>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</si>
  <si>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</si>
  <si>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</si>
  <si>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</si>
  <si>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</si>
  <si>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</si>
  <si>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</si>
  <si>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</si>
  <si>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</si>
  <si>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</si>
  <si>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</si>
  <si>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</si>
  <si>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</si>
  <si>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</si>
  <si>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</si>
  <si>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</si>
  <si>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</si>
  <si>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</si>
  <si>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</si>
  <si>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</si>
  <si>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</si>
  <si>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</si>
  <si>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</si>
  <si>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</si>
  <si>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</si>
  <si>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</si>
  <si>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</si>
  <si>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</si>
  <si>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</si>
  <si>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</si>
  <si>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</si>
  <si>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</si>
  <si>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</si>
  <si>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</si>
  <si>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</si>
  <si>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</si>
  <si>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</si>
  <si>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</si>
  <si>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</si>
  <si>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</si>
  <si>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</si>
  <si>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</si>
  <si>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</si>
  <si>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</si>
  <si>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</si>
  <si>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</si>
  <si>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</si>
  <si>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</si>
  <si>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</si>
  <si>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</si>
  <si>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</si>
  <si>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</si>
  <si>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</si>
  <si>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</si>
  <si>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</si>
  <si>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</si>
  <si>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</si>
  <si>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</si>
  <si>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</si>
  <si>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</si>
  <si>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</si>
  <si>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</si>
  <si>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</si>
  <si>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</si>
  <si>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</si>
  <si>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</si>
  <si>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</si>
  <si>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</si>
  <si>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</si>
  <si>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</si>
  <si>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</si>
  <si>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</si>
  <si>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</si>
  <si>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</si>
  <si>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</si>
  <si>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</si>
  <si>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</si>
  <si>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</si>
  <si>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</si>
  <si>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</si>
  <si>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</si>
  <si>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</si>
  <si>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</si>
  <si>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</si>
  <si>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</si>
  <si>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</si>
  <si>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</si>
  <si>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</si>
  <si>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</si>
  <si>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</si>
  <si>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</si>
  <si>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</si>
  <si>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</si>
  <si>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</si>
  <si>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</si>
  <si>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</si>
  <si>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</si>
  <si>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</si>
  <si>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</si>
  <si>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</si>
  <si>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</si>
  <si>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</si>
  <si>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</si>
  <si>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</si>
  <si>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</si>
  <si>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</si>
  <si>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</si>
  <si>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</si>
  <si>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</si>
  <si>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</si>
  <si>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</si>
  <si>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</si>
  <si>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</si>
  <si>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</si>
  <si>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</si>
  <si>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</si>
  <si>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</si>
  <si>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</si>
  <si>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</si>
  <si>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</si>
  <si>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</si>
  <si>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</si>
  <si>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</si>
  <si>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</si>
  <si>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</si>
  <si>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</si>
  <si>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</si>
  <si>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</si>
  <si>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</si>
  <si>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</si>
  <si>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</si>
  <si>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</si>
  <si>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</si>
  <si>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</si>
  <si>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</si>
  <si>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</si>
  <si>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</si>
  <si>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</si>
  <si>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</si>
  <si>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</si>
  <si>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</si>
  <si>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</si>
  <si>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</si>
  <si>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</si>
  <si>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</si>
  <si>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</si>
  <si>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</si>
  <si>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</si>
  <si>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</si>
  <si>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</si>
  <si>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</si>
  <si>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</si>
  <si>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</si>
  <si>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</si>
  <si>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</si>
  <si>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</si>
  <si>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</si>
  <si>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</si>
  <si>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</si>
  <si>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</si>
  <si>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</si>
  <si>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</si>
  <si>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</si>
  <si>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</si>
  <si>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</si>
  <si>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</si>
  <si>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</si>
  <si>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</si>
  <si>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</si>
  <si>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</si>
  <si>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</si>
  <si>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</si>
  <si>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</si>
  <si>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</si>
  <si>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</si>
  <si>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</si>
  <si>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</si>
  <si>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</si>
  <si>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</si>
  <si>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</si>
  <si>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</si>
  <si>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</si>
  <si>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</si>
  <si>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</si>
  <si>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</si>
  <si>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</si>
  <si>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</si>
  <si>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</si>
  <si>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</si>
  <si>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</si>
  <si>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</si>
  <si>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</si>
  <si>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</si>
  <si>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</si>
  <si>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</si>
  <si>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</si>
  <si>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</si>
  <si>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</si>
  <si>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</si>
  <si>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</si>
  <si>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</si>
  <si>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</si>
  <si>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</si>
  <si>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</si>
  <si>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</si>
  <si>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</si>
  <si>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</si>
  <si>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</si>
  <si>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</si>
  <si>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</si>
  <si>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</si>
  <si>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</si>
  <si>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</si>
  <si>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</si>
  <si>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</si>
  <si>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</si>
  <si>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</si>
  <si>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</si>
  <si>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</si>
  <si>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</si>
  <si>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</si>
  <si>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</si>
  <si>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</si>
  <si>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</si>
  <si>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</si>
  <si>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</si>
  <si>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</si>
  <si>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</si>
  <si>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</si>
  <si>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</si>
  <si>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</si>
  <si>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</si>
  <si>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</si>
  <si>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</si>
  <si>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</si>
  <si>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</si>
  <si>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</si>
  <si>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</si>
  <si>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</si>
  <si>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</si>
  <si>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</si>
  <si>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</si>
  <si>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</si>
  <si>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</si>
  <si>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</si>
  <si>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</si>
  <si>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</si>
  <si>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</si>
  <si>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</si>
  <si>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</si>
  <si>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</si>
  <si>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</si>
  <si>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</si>
  <si>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</si>
  <si>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</si>
  <si>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</si>
  <si>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</si>
  <si>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</si>
  <si>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</si>
  <si>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</si>
  <si>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</si>
  <si>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</si>
  <si>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</si>
  <si>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</si>
  <si>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</si>
  <si>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</si>
  <si>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</si>
  <si>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</si>
  <si>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</si>
  <si>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</si>
  <si>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</si>
  <si>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</si>
  <si>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</si>
  <si>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</si>
  <si>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</si>
  <si>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</si>
  <si>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</si>
  <si>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</si>
  <si>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</si>
  <si>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</si>
  <si>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</si>
  <si>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</si>
  <si>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</si>
  <si>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</si>
  <si>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</si>
  <si>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</si>
  <si>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</si>
  <si>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</si>
  <si>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</si>
  <si>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</si>
  <si>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</si>
  <si>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</si>
  <si>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</si>
  <si>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</si>
  <si>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</si>
  <si>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</si>
  <si>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</si>
  <si>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</si>
  <si>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</si>
  <si>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</si>
  <si>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</si>
  <si>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</si>
  <si>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</si>
  <si>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</si>
  <si>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</si>
  <si>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</si>
  <si>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</si>
  <si>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</si>
  <si>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</si>
  <si>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</si>
  <si>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</si>
  <si>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</si>
  <si>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</si>
  <si>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</si>
  <si>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</si>
  <si>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</si>
  <si>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</si>
  <si>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</si>
  <si>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</si>
  <si>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</si>
  <si>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</si>
  <si>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</si>
  <si>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</si>
  <si>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</si>
  <si>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</si>
  <si>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</si>
  <si>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</si>
  <si>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</si>
  <si>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</si>
  <si>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</si>
  <si>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</si>
  <si>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</si>
  <si>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</si>
  <si>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</si>
  <si>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</si>
  <si>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</si>
  <si>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</si>
  <si>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</si>
  <si>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</si>
  <si>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</si>
  <si>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</si>
  <si>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</si>
  <si>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</si>
  <si>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</si>
  <si>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</si>
  <si>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</si>
  <si>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</si>
  <si>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</si>
  <si>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</si>
  <si>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</si>
  <si>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</si>
  <si>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</si>
  <si>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</si>
  <si>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</si>
  <si>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</si>
  <si>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</si>
  <si>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</si>
  <si>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</si>
  <si>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</si>
  <si>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</si>
  <si>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</si>
  <si>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</si>
  <si>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</si>
  <si>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</si>
  <si>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</si>
  <si>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</si>
  <si>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</si>
  <si>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</si>
  <si>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</si>
  <si>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</si>
  <si>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</si>
  <si>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</si>
  <si>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</si>
  <si>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</si>
  <si>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</si>
  <si>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</si>
  <si>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</si>
  <si>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</si>
  <si>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</si>
  <si>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</si>
  <si>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</si>
  <si>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</si>
  <si>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</si>
  <si>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</si>
  <si>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</si>
  <si>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</si>
  <si>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</si>
  <si>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</si>
  <si>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</si>
  <si>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</si>
  <si>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</si>
  <si>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</si>
  <si>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</si>
  <si>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</si>
  <si>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</si>
  <si>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</si>
  <si>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</si>
  <si>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</si>
  <si>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</si>
  <si>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</si>
  <si>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</si>
  <si>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</si>
  <si>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</si>
  <si>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</si>
  <si>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</si>
  <si>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</si>
  <si>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</si>
  <si>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</si>
  <si>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</si>
  <si>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</si>
  <si>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</si>
  <si>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</si>
  <si>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</si>
  <si>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</si>
  <si>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</si>
  <si>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</si>
  <si>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</si>
  <si>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</si>
  <si>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</si>
  <si>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</si>
  <si>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</si>
  <si>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</si>
  <si>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</si>
  <si>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</si>
  <si>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</si>
  <si>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</si>
  <si>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</si>
  <si>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</si>
  <si>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</si>
  <si>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</si>
  <si>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</si>
  <si>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</si>
  <si>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</si>
  <si>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</si>
  <si>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</si>
  <si>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</si>
  <si>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</si>
  <si>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</si>
  <si>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</si>
  <si>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</si>
  <si>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</si>
  <si>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</si>
  <si>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</si>
  <si>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</si>
  <si>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</si>
  <si>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</si>
  <si>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</si>
  <si>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</si>
  <si>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</si>
  <si>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</si>
  <si>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</si>
  <si>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</si>
  <si>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</si>
  <si>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</si>
  <si>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</si>
  <si>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</si>
  <si>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</si>
  <si>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</si>
  <si>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</si>
  <si>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</si>
  <si>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</si>
  <si>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</si>
  <si>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</si>
  <si>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</si>
  <si>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</si>
  <si>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</si>
  <si>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</si>
  <si>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</si>
  <si>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</si>
  <si>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</si>
  <si>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</si>
  <si>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</si>
  <si>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</si>
  <si>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</si>
  <si>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</si>
  <si>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</si>
  <si>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</si>
  <si>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</si>
  <si>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</si>
  <si>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</si>
  <si>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</si>
  <si>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</si>
  <si>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</si>
  <si>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</si>
  <si>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</si>
  <si>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</si>
  <si>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</si>
  <si>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</si>
  <si>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</si>
  <si>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</si>
  <si>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</si>
  <si>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</si>
  <si>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</si>
  <si>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</si>
  <si>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</si>
  <si>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</si>
  <si>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</si>
  <si>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</si>
  <si>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</si>
  <si>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</si>
  <si>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</si>
  <si>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</si>
  <si>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</si>
  <si>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</si>
  <si>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</si>
  <si>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</si>
  <si>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</si>
  <si>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</si>
  <si>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</si>
  <si>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</si>
  <si>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</si>
  <si>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</si>
  <si>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</si>
  <si>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</si>
  <si>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</si>
  <si>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</si>
  <si>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</si>
  <si>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</si>
  <si>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</si>
  <si>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</si>
  <si>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</si>
  <si>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</si>
  <si>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</si>
  <si>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</si>
  <si>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</si>
  <si>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</si>
  <si>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</si>
  <si>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</si>
  <si>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</si>
  <si>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</si>
  <si>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</si>
  <si>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</si>
  <si>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</si>
  <si>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</si>
  <si>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</si>
  <si>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</si>
  <si>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</si>
  <si>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</si>
  <si>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</si>
  <si>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</si>
  <si>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</si>
  <si>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</si>
  <si>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</si>
  <si>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</si>
  <si>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</si>
  <si>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</si>
  <si>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</si>
  <si>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</si>
  <si>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</si>
  <si>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</si>
  <si>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</si>
  <si>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</si>
  <si>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</si>
  <si>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</si>
  <si>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</si>
  <si>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</si>
  <si>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</si>
  <si>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</si>
  <si>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</si>
  <si>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</si>
  <si>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</si>
  <si>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</si>
  <si>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</si>
  <si>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</si>
  <si>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</si>
  <si>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</si>
  <si>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</si>
  <si>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</si>
  <si>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</si>
  <si>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</si>
  <si>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</si>
  <si>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</si>
  <si>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</si>
  <si>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</si>
  <si>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</si>
  <si>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</si>
  <si>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</si>
  <si>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</si>
  <si>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</si>
  <si>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</si>
  <si>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</si>
  <si>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</si>
  <si>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</si>
  <si>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</si>
  <si>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</si>
  <si>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</si>
  <si>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</si>
  <si>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</si>
  <si>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</si>
  <si>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</si>
  <si>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</si>
  <si>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</si>
  <si>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</si>
  <si>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</si>
  <si>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</si>
  <si>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</si>
  <si>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</si>
  <si>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</si>
  <si>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</si>
  <si>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</si>
  <si>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</si>
  <si>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</si>
  <si>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</si>
  <si>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</si>
  <si>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</si>
  <si>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</si>
  <si>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</si>
  <si>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</si>
  <si>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</si>
  <si>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</si>
  <si>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</si>
  <si>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</si>
  <si>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</si>
  <si>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</si>
  <si>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</si>
  <si>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</si>
  <si>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</si>
  <si>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</si>
  <si>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</si>
  <si>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</si>
  <si>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</si>
  <si>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</si>
  <si>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</si>
  <si>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</si>
  <si>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</si>
  <si>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</si>
  <si>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</si>
  <si>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</si>
  <si>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</si>
  <si>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</si>
  <si>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</si>
  <si>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</si>
  <si>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</si>
  <si>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</si>
  <si>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</si>
  <si>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</si>
  <si>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</si>
  <si>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</si>
  <si>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</si>
  <si>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</si>
  <si>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</si>
  <si>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</si>
  <si>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</si>
  <si>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</si>
  <si>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</si>
  <si>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</si>
  <si>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</si>
  <si>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</si>
  <si>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</si>
  <si>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</si>
  <si>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</si>
  <si>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</si>
  <si>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</si>
  <si>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</si>
  <si>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</si>
  <si>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</si>
  <si>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</si>
  <si>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</si>
  <si>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</si>
  <si>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</si>
  <si>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</si>
  <si>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</si>
  <si>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</si>
  <si>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</si>
  <si>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</si>
  <si>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</si>
  <si>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</si>
  <si>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</si>
  <si>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</si>
  <si>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</si>
  <si>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</si>
  <si>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</si>
  <si>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</si>
  <si>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</si>
  <si>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</si>
  <si>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</si>
  <si>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</si>
  <si>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</si>
  <si>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</si>
  <si>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</si>
  <si>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</si>
  <si>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</si>
  <si>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</si>
  <si>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</si>
  <si>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</si>
  <si>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</si>
  <si>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</si>
  <si>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</si>
  <si>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</si>
  <si>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</si>
  <si>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</si>
  <si>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</si>
  <si>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</si>
  <si>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</si>
  <si>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</si>
  <si>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</si>
  <si>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</si>
  <si>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</si>
  <si>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</si>
  <si>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</si>
  <si>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</si>
  <si>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</si>
  <si>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</si>
  <si>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</si>
  <si>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</si>
  <si>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</si>
  <si>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</si>
  <si>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</si>
  <si>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</si>
  <si>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</si>
  <si>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</si>
  <si>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</si>
  <si>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</si>
  <si>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</si>
  <si>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</si>
  <si>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</si>
  <si>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</si>
  <si>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</si>
  <si>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</si>
  <si>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</si>
  <si>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</si>
  <si>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</si>
  <si>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</si>
  <si>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</si>
  <si>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</si>
  <si>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</si>
  <si>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</si>
  <si>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</si>
  <si>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</si>
  <si>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</si>
  <si>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</si>
  <si>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</si>
  <si>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</si>
  <si>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</si>
  <si>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</si>
  <si>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</si>
  <si>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</si>
  <si>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</si>
  <si>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</si>
  <si>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</si>
  <si>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</si>
  <si>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</si>
  <si>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</si>
  <si>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</si>
  <si>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</si>
  <si>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</si>
  <si>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</si>
  <si>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</si>
  <si>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</si>
  <si>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</si>
  <si>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</si>
  <si>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</si>
  <si>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</si>
  <si>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</si>
  <si>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</si>
  <si>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</si>
  <si>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</si>
  <si>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</si>
  <si>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</si>
  <si>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</si>
  <si>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</si>
  <si>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</si>
  <si>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</si>
  <si>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</si>
  <si>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</si>
  <si>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</si>
  <si>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</si>
  <si>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</si>
  <si>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</si>
  <si>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</si>
  <si>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</si>
  <si>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</si>
  <si>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</si>
  <si>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</si>
  <si>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</si>
  <si>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</si>
  <si>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</si>
  <si>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</si>
  <si>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</si>
  <si>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</si>
  <si>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</si>
  <si>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</si>
  <si>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</si>
  <si>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</si>
  <si>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</si>
  <si>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</si>
  <si>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</si>
  <si>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</si>
  <si>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</si>
  <si>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</si>
  <si>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</si>
  <si>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</si>
  <si>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</si>
  <si>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</si>
  <si>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</si>
  <si>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</si>
  <si>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</si>
  <si>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</si>
  <si>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</si>
  <si>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</si>
  <si>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</si>
  <si>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</si>
  <si>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</si>
  <si>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</si>
  <si>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</si>
  <si>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</si>
  <si>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</si>
  <si>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</si>
  <si>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</si>
  <si>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</si>
  <si>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</si>
  <si>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</si>
  <si>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</si>
  <si>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</si>
  <si>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</si>
  <si>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</si>
  <si>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</si>
  <si>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</si>
  <si>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</si>
  <si>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</si>
  <si>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</si>
  <si>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</si>
  <si>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</si>
  <si>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</si>
  <si>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</si>
  <si>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</si>
  <si>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</si>
  <si>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</si>
  <si>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</si>
  <si>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</si>
  <si>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</si>
  <si>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</si>
  <si>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</si>
  <si>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</si>
  <si>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</si>
  <si>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</si>
  <si>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</si>
  <si>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</si>
  <si>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</si>
  <si>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</si>
  <si>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</si>
  <si>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</si>
  <si>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</si>
  <si>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</si>
  <si>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</si>
  <si>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</si>
  <si>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</si>
  <si>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</si>
  <si>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</si>
  <si>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</si>
  <si>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</si>
  <si>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</si>
  <si>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</si>
  <si>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</si>
  <si>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</si>
  <si>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</si>
  <si>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</si>
  <si>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</si>
  <si>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</si>
  <si>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</si>
  <si>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</si>
  <si>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</si>
  <si>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</si>
  <si>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</si>
  <si>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</si>
  <si>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</si>
  <si>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</si>
  <si>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</si>
  <si>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</si>
  <si>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</si>
  <si>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</si>
  <si>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</si>
  <si>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</si>
  <si>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</si>
  <si>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</si>
  <si>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</si>
  <si>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</si>
  <si>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</si>
  <si>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</si>
  <si>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</si>
  <si>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</si>
  <si>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</si>
  <si>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</si>
  <si>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</si>
  <si>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</si>
  <si>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</si>
  <si>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</si>
  <si>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</si>
  <si>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</si>
  <si>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</si>
  <si>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</si>
  <si>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</si>
  <si>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</si>
  <si>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</si>
  <si>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</si>
  <si>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</si>
  <si>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</si>
  <si>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</si>
  <si>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</si>
  <si>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</si>
  <si>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</si>
  <si>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</si>
  <si>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</si>
  <si>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</si>
  <si>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</si>
  <si>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</si>
  <si>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</si>
  <si>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</si>
  <si>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</si>
  <si>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</si>
  <si>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</si>
  <si>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</si>
  <si>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</si>
  <si>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</si>
  <si>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</si>
  <si>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</si>
  <si>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</si>
  <si>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</si>
  <si>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</si>
  <si>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</si>
  <si>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</si>
  <si>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</si>
  <si>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</si>
  <si>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</si>
  <si>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</si>
  <si>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</si>
  <si>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</si>
  <si>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</si>
  <si>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</si>
  <si>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</si>
  <si>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</si>
  <si>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</si>
  <si>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</si>
  <si>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</si>
  <si>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</si>
  <si>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</si>
  <si>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</si>
  <si>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</si>
  <si>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</si>
  <si>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</si>
  <si>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</si>
  <si>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</si>
  <si>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</si>
  <si>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</si>
  <si>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</si>
  <si>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</si>
  <si>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</si>
  <si>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</si>
  <si>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</si>
  <si>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</si>
  <si>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</si>
  <si>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</si>
  <si>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</si>
  <si>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</si>
  <si>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</si>
  <si>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</si>
  <si>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</si>
  <si>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</si>
  <si>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</si>
  <si>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</si>
  <si>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</si>
  <si>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</si>
  <si>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</si>
  <si>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</si>
  <si>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</si>
  <si>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</si>
  <si>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</si>
  <si>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</si>
  <si>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</si>
  <si>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</si>
  <si>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</si>
  <si>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</si>
  <si>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</si>
  <si>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</si>
  <si>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</si>
  <si>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</si>
  <si>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</si>
  <si>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</si>
  <si>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</si>
  <si>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</si>
  <si>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</si>
  <si>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</si>
  <si>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</si>
  <si>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</si>
  <si>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</si>
  <si>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</si>
  <si>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</si>
  <si>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</si>
  <si>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</si>
  <si>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</si>
  <si>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</si>
  <si>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</si>
  <si>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</si>
  <si>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</si>
  <si>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</si>
  <si>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</si>
  <si>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</si>
  <si>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</si>
  <si>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</si>
  <si>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</si>
  <si>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</si>
  <si>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</si>
  <si>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</si>
  <si>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</si>
  <si>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</si>
  <si>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</si>
  <si>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</si>
  <si>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</si>
  <si>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</si>
  <si>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</si>
  <si>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</si>
  <si>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</si>
  <si>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</si>
  <si>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</si>
  <si>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</si>
  <si>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</si>
  <si>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</si>
  <si>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</si>
  <si>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</si>
  <si>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</si>
  <si>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</si>
  <si>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</si>
  <si>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</si>
  <si>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</si>
  <si>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</si>
  <si>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</si>
  <si>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</si>
  <si>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</si>
  <si>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</si>
  <si>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</si>
  <si>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</si>
  <si>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</si>
  <si>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</si>
  <si>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</si>
  <si>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</si>
  <si>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</si>
  <si>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</si>
  <si>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</si>
  <si>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</si>
  <si>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</si>
  <si>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</si>
  <si>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</si>
  <si>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</si>
  <si>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</si>
  <si>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</si>
  <si>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</si>
  <si>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</si>
  <si>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</si>
  <si>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</si>
  <si>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</si>
  <si>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</si>
  <si>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</si>
  <si>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</si>
  <si>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</si>
  <si>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</si>
  <si>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</si>
  <si>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</si>
  <si>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</si>
  <si>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</si>
  <si>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</si>
  <si>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</si>
  <si>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</si>
  <si>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</si>
  <si>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</si>
  <si>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</si>
  <si>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</si>
  <si>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</si>
  <si>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</si>
  <si>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</si>
  <si>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</si>
  <si>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</si>
  <si>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</si>
  <si>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</si>
  <si>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</si>
  <si>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</si>
  <si>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</si>
  <si>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</si>
  <si>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</si>
  <si>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</si>
  <si>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</si>
  <si>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</si>
  <si>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</si>
  <si>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</si>
  <si>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</si>
  <si>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</si>
  <si>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</si>
  <si>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</si>
  <si>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</si>
  <si>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</si>
  <si>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</si>
  <si>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</si>
  <si>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</si>
  <si>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</si>
  <si>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</si>
  <si>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</si>
  <si>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</si>
  <si>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</si>
  <si>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</si>
  <si>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</si>
  <si>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</si>
  <si>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</si>
  <si>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</si>
  <si>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</si>
  <si>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</si>
  <si>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</si>
  <si>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</si>
  <si>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</si>
  <si>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</si>
  <si>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</si>
  <si>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</si>
  <si>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</si>
  <si>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</si>
  <si>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</si>
  <si>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</si>
  <si>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</si>
  <si>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</si>
  <si>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</si>
  <si>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</si>
  <si>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</si>
  <si>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</si>
  <si>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</si>
  <si>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</si>
  <si>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</si>
  <si>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</si>
  <si>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</si>
  <si>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</si>
  <si>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</si>
  <si>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</si>
  <si>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</si>
  <si>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</si>
  <si>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</si>
  <si>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</si>
  <si>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</si>
  <si>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</si>
  <si>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</si>
  <si>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</si>
  <si>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</si>
  <si>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</si>
  <si>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</si>
  <si>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</si>
  <si>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</si>
  <si>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</si>
  <si>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</si>
  <si>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</si>
  <si>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</si>
  <si>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</si>
  <si>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</si>
  <si>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</si>
  <si>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</si>
  <si>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</si>
  <si>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</si>
  <si>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</si>
  <si>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</si>
  <si>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</si>
  <si>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</si>
  <si>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</si>
  <si>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</si>
  <si>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</si>
  <si>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</si>
  <si>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</si>
  <si>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</si>
  <si>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</si>
  <si>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</si>
  <si>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</si>
  <si>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</si>
  <si>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</si>
  <si>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</si>
  <si>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</si>
  <si>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</si>
  <si>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</si>
  <si>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</si>
  <si>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</si>
  <si>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</si>
  <si>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</si>
  <si>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</si>
  <si>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</si>
  <si>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</si>
  <si>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</si>
  <si>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</si>
  <si>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</si>
  <si>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</si>
  <si>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</si>
  <si>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</si>
  <si>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</si>
  <si>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</si>
  <si>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</si>
  <si>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</si>
  <si>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</si>
  <si>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</si>
  <si>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</si>
  <si>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</si>
  <si>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</si>
  <si>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</si>
  <si>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</si>
  <si>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</si>
  <si>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</si>
  <si>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</si>
  <si>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</si>
  <si>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</si>
  <si>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</si>
  <si>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</si>
  <si>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</si>
  <si>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</si>
  <si>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</si>
  <si>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</si>
  <si>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</si>
  <si>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</si>
  <si>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</si>
  <si>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</si>
  <si>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</si>
  <si>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</si>
  <si>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</si>
  <si>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</si>
  <si>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</si>
  <si>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</si>
  <si>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</si>
  <si>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</si>
  <si>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</si>
  <si>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</si>
  <si>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</si>
  <si>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</si>
  <si>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</si>
  <si>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</si>
  <si>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</si>
  <si>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</si>
  <si>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</si>
  <si>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</si>
  <si>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</si>
  <si>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</si>
  <si>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</si>
  <si>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</si>
  <si>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</si>
  <si>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</si>
  <si>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</si>
  <si>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</si>
  <si>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</si>
  <si>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</si>
  <si>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</si>
  <si>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</si>
  <si>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</si>
  <si>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</si>
  <si>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</si>
  <si>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</si>
  <si>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</si>
  <si>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</si>
  <si>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</si>
  <si>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</si>
  <si>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</si>
  <si>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</si>
  <si>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</si>
  <si>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</si>
  <si>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</si>
  <si>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</si>
  <si>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</si>
  <si>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</si>
  <si>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</si>
  <si>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</si>
  <si>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</si>
  <si>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</si>
  <si>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</si>
  <si>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</si>
  <si>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</si>
  <si>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</si>
  <si>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</si>
  <si>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</si>
  <si>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</si>
  <si>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</si>
  <si>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</si>
  <si>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</si>
  <si>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</si>
  <si>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</si>
  <si>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</si>
  <si>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</si>
  <si>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</si>
  <si>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</si>
  <si>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</si>
  <si>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</si>
  <si>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</si>
  <si>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</si>
  <si>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</si>
  <si>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</si>
  <si>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</si>
  <si>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</si>
  <si>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</si>
  <si>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</si>
  <si>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</si>
  <si>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</si>
  <si>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</si>
  <si>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</si>
  <si>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</si>
  <si>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</si>
  <si>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</si>
  <si>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</si>
  <si>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</si>
  <si>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</si>
  <si>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</si>
  <si>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</si>
  <si>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</si>
  <si>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</si>
  <si>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</si>
  <si>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</si>
  <si>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</si>
  <si>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</si>
  <si>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</si>
  <si>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</si>
  <si>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</si>
  <si>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</si>
  <si>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</si>
  <si>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</si>
  <si>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</si>
  <si>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</si>
  <si>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</si>
  <si>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</si>
  <si>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</si>
  <si>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</si>
  <si>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</si>
  <si>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</si>
  <si>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</si>
  <si>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</si>
  <si>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</si>
  <si>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</si>
  <si>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</si>
  <si>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</si>
  <si>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</si>
  <si>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</si>
  <si>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</si>
  <si>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</si>
  <si>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</si>
  <si>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</si>
  <si>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</si>
  <si>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</si>
  <si>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</si>
  <si>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</si>
  <si>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</si>
  <si>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</si>
  <si>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</si>
  <si>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</si>
  <si>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</si>
  <si>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</si>
  <si>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</si>
  <si>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</si>
  <si>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</si>
  <si>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</si>
  <si>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</si>
  <si>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</si>
  <si>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</si>
  <si>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</si>
  <si>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</si>
  <si>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</si>
  <si>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</si>
  <si>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</si>
  <si>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</si>
  <si>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</si>
  <si>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</si>
  <si>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</si>
  <si>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</si>
  <si>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</si>
  <si>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</si>
  <si>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</si>
  <si>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</si>
  <si>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</si>
  <si>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</si>
  <si>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</si>
  <si>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</si>
  <si>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</si>
  <si>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</si>
  <si>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</si>
  <si>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</si>
  <si>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</si>
  <si>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</si>
  <si>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</si>
  <si>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</si>
  <si>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</si>
  <si>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</si>
  <si>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</si>
  <si>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</si>
  <si>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</si>
  <si>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</si>
  <si>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</si>
  <si>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</si>
  <si>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</si>
  <si>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</si>
  <si>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</si>
  <si>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</si>
  <si>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</si>
  <si>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</si>
  <si>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</si>
  <si>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</si>
  <si>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</si>
  <si>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</si>
  <si>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</si>
  <si>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</si>
  <si>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</si>
  <si>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</si>
  <si>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</si>
  <si>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</si>
  <si>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</si>
  <si>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</si>
  <si>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</si>
  <si>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</si>
  <si>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</si>
  <si>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</si>
  <si>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</si>
  <si>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</si>
  <si>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</si>
  <si>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</si>
  <si>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</si>
  <si>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</si>
  <si>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</si>
  <si>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</si>
  <si>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</si>
  <si>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</si>
  <si>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</si>
  <si>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</si>
  <si>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</si>
  <si>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</si>
  <si>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</si>
  <si>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</si>
  <si>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</si>
  <si>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</si>
  <si>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</si>
  <si>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</si>
  <si>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</si>
  <si>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</si>
  <si>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</si>
  <si>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</si>
  <si>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</si>
  <si>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</si>
  <si>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</si>
  <si>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</si>
  <si>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</si>
  <si>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</si>
  <si>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</si>
  <si>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</si>
  <si>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</si>
  <si>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</si>
  <si>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</si>
  <si>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</si>
  <si>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</si>
  <si>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</si>
  <si>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</si>
  <si>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</si>
  <si>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</si>
  <si>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</si>
  <si>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</si>
  <si>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</si>
  <si>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</si>
  <si>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</si>
  <si>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</si>
  <si>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</si>
  <si>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</si>
  <si>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</si>
  <si>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</si>
  <si>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</si>
  <si>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</si>
  <si>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</si>
  <si>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</si>
  <si>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</si>
  <si>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</si>
  <si>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</si>
  <si>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</si>
  <si>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</si>
  <si>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</si>
  <si>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</si>
  <si>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</si>
  <si>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</si>
  <si>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</si>
  <si>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</si>
  <si>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</si>
  <si>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</si>
  <si>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</si>
  <si>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</si>
  <si>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</si>
  <si>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</si>
  <si>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</si>
  <si>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</si>
  <si>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</si>
  <si>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</si>
  <si>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</si>
  <si>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</si>
  <si>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</si>
  <si>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</si>
  <si>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</si>
  <si>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</si>
  <si>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</si>
  <si>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</si>
  <si>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</si>
  <si>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</si>
  <si>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</si>
  <si>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</si>
  <si>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</si>
  <si>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</si>
  <si>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</si>
  <si>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</si>
  <si>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</si>
  <si>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</si>
  <si>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</si>
  <si>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</si>
  <si>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</si>
  <si>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</si>
  <si>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</si>
  <si>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</si>
  <si>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</si>
  <si>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</si>
  <si>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</si>
  <si>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</si>
  <si>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</si>
  <si>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</si>
  <si>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</si>
  <si>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</si>
  <si>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</si>
  <si>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</si>
  <si>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</si>
  <si>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</si>
  <si>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</si>
  <si>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</si>
  <si>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</si>
  <si>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</si>
  <si>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</si>
  <si>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</si>
  <si>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</si>
  <si>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</si>
  <si>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</si>
  <si>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</si>
  <si>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</si>
  <si>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</si>
  <si>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</si>
  <si>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</si>
  <si>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</si>
  <si>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</si>
  <si>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</si>
  <si>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</si>
  <si>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</si>
  <si>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</si>
  <si>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</si>
  <si>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</si>
  <si>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</si>
  <si>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</si>
  <si>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</si>
  <si>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</si>
  <si>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</si>
  <si>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</si>
  <si>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</si>
  <si>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</si>
  <si>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</si>
  <si>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</si>
  <si>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</si>
  <si>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</si>
  <si>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</si>
  <si>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</si>
  <si>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</si>
  <si>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</si>
  <si>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</si>
  <si>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</si>
  <si>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</si>
  <si>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</si>
  <si>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</si>
  <si>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</si>
  <si>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</si>
  <si>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</si>
  <si>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</si>
  <si>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</si>
  <si>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</si>
  <si>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</si>
  <si>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</si>
  <si>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</si>
  <si>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</si>
  <si>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</si>
  <si>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</si>
  <si>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</si>
  <si>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</si>
  <si>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</si>
  <si>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</si>
  <si>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</si>
  <si>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</si>
  <si>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</si>
  <si>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</si>
  <si>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</si>
  <si>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</si>
  <si>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</si>
  <si>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</si>
  <si>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</si>
  <si>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</si>
  <si>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</si>
  <si>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</si>
  <si>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</si>
  <si>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</si>
  <si>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</si>
  <si>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</si>
  <si>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</si>
  <si>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</si>
  <si>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</si>
  <si>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</si>
  <si>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</si>
  <si>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</si>
  <si>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</si>
  <si>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</si>
  <si>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</si>
  <si>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</si>
  <si>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</si>
  <si>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</si>
  <si>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</si>
  <si>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</si>
  <si>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</si>
  <si>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</si>
  <si>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</si>
  <si>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</si>
  <si>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</si>
  <si>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</si>
  <si>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</si>
  <si>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</si>
  <si>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</si>
  <si>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</si>
  <si>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</si>
  <si>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</si>
  <si>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</si>
  <si>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</si>
  <si>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</si>
  <si>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</si>
  <si>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</si>
  <si>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</si>
  <si>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</si>
  <si>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</si>
  <si>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</si>
  <si>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</si>
  <si>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</si>
  <si>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</si>
  <si>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</si>
  <si>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</si>
  <si>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</si>
  <si>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</si>
  <si>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</si>
  <si>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</si>
  <si>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</si>
  <si>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</si>
  <si>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</si>
  <si>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</si>
  <si>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</si>
  <si>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</si>
  <si>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</si>
  <si>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</si>
  <si>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</si>
  <si>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</si>
  <si>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</si>
  <si>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</si>
  <si>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</si>
  <si>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</si>
  <si>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</si>
  <si>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</si>
  <si>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</si>
  <si>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</si>
  <si>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</si>
  <si>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</si>
  <si>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</si>
  <si>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</si>
  <si>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</si>
  <si>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</si>
  <si>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</si>
  <si>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</si>
  <si>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</si>
  <si>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</si>
  <si>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</si>
  <si>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</si>
  <si>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</si>
  <si>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</si>
  <si>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</si>
  <si>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</si>
  <si>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</si>
  <si>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</si>
  <si>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</si>
  <si>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</si>
  <si>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</si>
  <si>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</si>
  <si>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</si>
  <si>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</si>
  <si>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</si>
  <si>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</si>
  <si>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</si>
  <si>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</si>
  <si>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</si>
  <si>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</si>
  <si>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</si>
  <si>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</si>
  <si>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</si>
  <si>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</si>
  <si>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</si>
  <si>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</si>
  <si>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</si>
  <si>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</si>
  <si>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</si>
  <si>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</si>
  <si>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</si>
  <si>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</si>
  <si>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</si>
  <si>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</si>
  <si>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</si>
  <si>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</si>
  <si>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</si>
  <si>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</si>
  <si>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</si>
  <si>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</si>
  <si>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</si>
  <si>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</si>
  <si>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</si>
  <si>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</si>
  <si>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</si>
  <si>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</si>
  <si>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</si>
  <si>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</si>
  <si>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</si>
  <si>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</si>
  <si>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</si>
  <si>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</si>
  <si>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</si>
  <si>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</si>
  <si>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</si>
  <si>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</si>
  <si>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</si>
  <si>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</si>
  <si>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</si>
  <si>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</si>
  <si>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</si>
  <si>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</si>
  <si>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</si>
  <si>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</si>
  <si>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</si>
  <si>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</si>
  <si>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</si>
  <si>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</si>
  <si>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</si>
  <si>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</si>
  <si>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</si>
  <si>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</si>
  <si>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</si>
  <si>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</si>
  <si>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</si>
  <si>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</si>
  <si>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</si>
  <si>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</si>
  <si>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</si>
  <si>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</si>
  <si>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</si>
  <si>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</si>
  <si>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</si>
  <si>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</si>
  <si>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</si>
  <si>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</si>
  <si>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</si>
  <si>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</si>
  <si>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</si>
  <si>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</si>
  <si>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</si>
  <si>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</si>
  <si>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</si>
  <si>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</si>
  <si>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</si>
  <si>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</si>
  <si>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</si>
  <si>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</si>
  <si>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</si>
  <si>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</si>
  <si>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</si>
  <si>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</si>
  <si>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</si>
  <si>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</si>
  <si>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</si>
  <si>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</si>
  <si>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</si>
  <si>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</si>
  <si>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</si>
  <si>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</si>
  <si>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</si>
  <si>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</si>
  <si>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</si>
  <si>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</si>
  <si>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</si>
  <si>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</si>
  <si>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</si>
  <si>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</si>
  <si>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</si>
  <si>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</si>
  <si>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</si>
  <si>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</si>
  <si>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</si>
  <si>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</si>
  <si>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</si>
  <si>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</si>
  <si>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</si>
  <si>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</si>
  <si>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</si>
  <si>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</si>
  <si>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</si>
  <si>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</si>
  <si>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</si>
  <si>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</si>
  <si>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</si>
  <si>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</si>
  <si>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</si>
  <si>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</si>
  <si>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</si>
  <si>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</si>
  <si>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</si>
  <si>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</si>
  <si>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</si>
  <si>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</si>
  <si>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</si>
  <si>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</si>
  <si>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</si>
  <si>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</si>
  <si>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</si>
  <si>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</si>
  <si>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</si>
  <si>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</si>
  <si>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</si>
  <si>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</si>
  <si>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</si>
  <si>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</si>
  <si>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</si>
  <si>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</si>
  <si>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</si>
  <si>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</si>
  <si>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</si>
  <si>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</si>
  <si>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</si>
  <si>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</si>
  <si>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</si>
  <si>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</si>
  <si>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</si>
  <si>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</si>
  <si>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</si>
  <si>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</si>
  <si>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</si>
  <si>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</si>
  <si>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</si>
  <si>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</si>
  <si>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</si>
  <si>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</si>
  <si>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</si>
  <si>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</si>
  <si>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</si>
  <si>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</si>
  <si>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</si>
  <si>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</si>
  <si>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</si>
  <si>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</si>
  <si>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</si>
  <si>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</si>
  <si>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</si>
  <si>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</si>
  <si>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</si>
  <si>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</si>
  <si>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</si>
  <si>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</si>
  <si>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</si>
  <si>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</si>
  <si>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</si>
  <si>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</si>
  <si>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</si>
  <si>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</si>
  <si>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</si>
  <si>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</si>
  <si>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</si>
  <si>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</si>
  <si>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</si>
  <si>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</si>
  <si>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</si>
  <si>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</si>
  <si>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</si>
  <si>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</si>
  <si>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</si>
  <si>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</si>
  <si>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</si>
  <si>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</si>
  <si>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</si>
  <si>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</si>
  <si>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</si>
  <si>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</si>
  <si>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</si>
  <si>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</si>
  <si>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</si>
  <si>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</si>
  <si>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</si>
  <si>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</si>
  <si>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</si>
  <si>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</si>
  <si>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</si>
  <si>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</si>
  <si>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</si>
  <si>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</si>
  <si>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</si>
  <si>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</si>
  <si>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</si>
  <si>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</si>
  <si>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</si>
  <si>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</si>
  <si>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</si>
  <si>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</si>
  <si>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</si>
  <si>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</si>
  <si>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</si>
  <si>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</si>
  <si>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</si>
  <si>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</si>
  <si>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</si>
  <si>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</si>
  <si>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</si>
  <si>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</si>
  <si>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</si>
  <si>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</si>
  <si>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</si>
  <si>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</si>
  <si>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</si>
  <si>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</si>
  <si>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</si>
  <si>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</si>
  <si>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</si>
  <si>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</si>
  <si>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</si>
  <si>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</si>
  <si>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</si>
  <si>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</si>
  <si>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</si>
  <si>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</si>
  <si>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</si>
  <si>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</si>
  <si>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</si>
  <si>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</si>
  <si>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</si>
  <si>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</si>
  <si>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</si>
  <si>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</si>
  <si>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</si>
  <si>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</si>
  <si>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</si>
  <si>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</si>
  <si>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</si>
  <si>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</si>
  <si>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</si>
  <si>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</si>
  <si>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</si>
  <si>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</si>
  <si>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</si>
  <si>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</si>
  <si>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</si>
  <si>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</si>
  <si>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</si>
  <si>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</si>
  <si>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</si>
  <si>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</si>
  <si>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</si>
  <si>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</si>
  <si>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</si>
  <si>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</si>
  <si>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</si>
  <si>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</si>
  <si>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</si>
  <si>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</si>
  <si>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</si>
  <si>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</si>
  <si>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</si>
  <si>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</si>
  <si>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</si>
  <si>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</si>
  <si>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</si>
  <si>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</si>
  <si>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</si>
  <si>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</si>
  <si>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</si>
  <si>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</si>
  <si>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</si>
  <si>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</si>
  <si>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</si>
  <si>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</si>
  <si>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</si>
  <si>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</si>
  <si>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</si>
  <si>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</si>
  <si>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</si>
  <si>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</si>
  <si>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</si>
  <si>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</si>
  <si>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</si>
  <si>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</si>
  <si>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</si>
  <si>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</si>
  <si>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</si>
  <si>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</si>
  <si>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</si>
  <si>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</si>
  <si>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</si>
  <si>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</si>
  <si>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</si>
  <si>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</si>
  <si>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</si>
  <si>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</si>
  <si>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</si>
  <si>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</si>
  <si>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</si>
  <si>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</si>
  <si>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</si>
  <si>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</si>
  <si>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</si>
  <si>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</si>
  <si>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</si>
  <si>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</si>
  <si>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</si>
  <si>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</si>
  <si>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</si>
  <si>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</si>
  <si>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</si>
  <si>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</si>
  <si>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</si>
  <si>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</si>
  <si>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</si>
  <si>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</si>
  <si>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</si>
  <si>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</si>
  <si>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</si>
  <si>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</si>
  <si>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</si>
  <si>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</si>
  <si>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</si>
  <si>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</si>
  <si>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</si>
  <si>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</si>
  <si>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</si>
  <si>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</si>
  <si>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</si>
  <si>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</si>
  <si>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</si>
  <si>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</si>
  <si>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</si>
  <si>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</si>
  <si>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</si>
  <si>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</si>
  <si>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</si>
  <si>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</si>
  <si>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</si>
  <si>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</si>
  <si>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</si>
  <si>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</si>
  <si>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</si>
  <si>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</si>
  <si>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</si>
  <si>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</si>
  <si>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</si>
  <si>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</si>
  <si>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</si>
  <si>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</si>
  <si>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</si>
  <si>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</si>
  <si>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</si>
  <si>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</si>
  <si>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</si>
  <si>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</si>
  <si>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</si>
  <si>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</si>
  <si>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</si>
  <si>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</si>
  <si>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</si>
  <si>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</si>
  <si>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</si>
  <si>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</si>
  <si>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</si>
  <si>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</si>
  <si>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</si>
  <si>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</si>
  <si>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</si>
  <si>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</si>
  <si>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</si>
  <si>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</si>
  <si>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</si>
  <si>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</si>
  <si>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</si>
  <si>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</si>
  <si>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</si>
  <si>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</si>
  <si>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</si>
  <si>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</si>
  <si>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</si>
  <si>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</si>
  <si>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</si>
  <si>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</si>
  <si>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</si>
  <si>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</si>
  <si>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</si>
  <si>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</si>
  <si>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</si>
  <si>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</si>
  <si>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</si>
  <si>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</si>
  <si>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</si>
  <si>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</si>
  <si>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</si>
  <si>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</si>
  <si>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</si>
  <si>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</si>
  <si>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</si>
  <si>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</si>
  <si>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</si>
  <si>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</si>
  <si>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</si>
  <si>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</si>
  <si>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</si>
  <si>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</si>
  <si>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</si>
  <si>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</si>
  <si>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</si>
  <si>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</si>
  <si>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</si>
  <si>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</si>
  <si>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</si>
  <si>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</si>
  <si>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</si>
  <si>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</si>
  <si>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</si>
  <si>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</si>
  <si>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</si>
  <si>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</si>
  <si>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</si>
  <si>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</si>
  <si>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</si>
  <si>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</si>
  <si>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</si>
  <si>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</si>
  <si>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</si>
  <si>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</si>
  <si>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</si>
  <si>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</si>
  <si>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</si>
  <si>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</si>
  <si>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</si>
  <si>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</si>
  <si>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</si>
  <si>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</si>
  <si>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</si>
  <si>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</si>
  <si>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</si>
  <si>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</si>
  <si>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</si>
  <si>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</si>
  <si>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</si>
  <si>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</si>
  <si>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</si>
  <si>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</si>
  <si>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</si>
  <si>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</si>
  <si>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</si>
  <si>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</si>
  <si>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</si>
  <si>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</si>
  <si>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</si>
  <si>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</si>
  <si>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</si>
  <si>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</si>
  <si>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</si>
  <si>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</si>
  <si>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</si>
  <si>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</si>
  <si>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</si>
  <si>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</si>
  <si>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</si>
  <si>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</si>
  <si>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</si>
  <si>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</si>
  <si>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</si>
  <si>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</si>
  <si>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</si>
  <si>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</si>
  <si>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</si>
  <si>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</si>
  <si>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</si>
  <si>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</si>
  <si>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</si>
  <si>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</si>
  <si>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</si>
  <si>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</si>
  <si>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</si>
  <si>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</si>
  <si>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</si>
  <si>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</si>
  <si>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</si>
  <si>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</si>
  <si>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</si>
  <si>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</si>
  <si>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</si>
  <si>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</si>
  <si>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</si>
  <si>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</si>
  <si>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</si>
  <si>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</si>
  <si>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</si>
  <si>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</si>
  <si>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</si>
  <si>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</si>
  <si>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</si>
  <si>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</si>
  <si>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</si>
  <si>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</si>
  <si>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</si>
  <si>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</si>
  <si>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</si>
  <si>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</si>
  <si>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</si>
  <si>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</si>
  <si>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</si>
  <si>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</si>
  <si>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</si>
  <si>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</si>
  <si>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</si>
  <si>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</si>
  <si>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</si>
  <si>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</si>
  <si>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</si>
  <si>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</si>
  <si>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</si>
  <si>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</si>
  <si>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</si>
  <si>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</si>
  <si>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</si>
  <si>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</si>
  <si>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</si>
  <si>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</si>
  <si>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</si>
  <si>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</si>
  <si>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</si>
  <si>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</si>
  <si>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</si>
  <si>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</si>
  <si>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</si>
  <si>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</si>
  <si>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</si>
  <si>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</si>
  <si>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</si>
  <si>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</si>
  <si>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</si>
  <si>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</si>
  <si>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</si>
  <si>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</si>
  <si>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</si>
  <si>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</si>
  <si>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</si>
  <si>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</si>
  <si>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</si>
  <si>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</si>
  <si>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</si>
  <si>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</si>
  <si>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</si>
  <si>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</si>
  <si>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</si>
  <si>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</si>
  <si>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</si>
  <si>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</si>
  <si>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</si>
  <si>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</si>
  <si>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</si>
  <si>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</si>
  <si>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</si>
  <si>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</si>
  <si>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</si>
  <si>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</si>
  <si>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</si>
  <si>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</si>
  <si>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</si>
  <si>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</si>
  <si>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</si>
  <si>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</si>
  <si>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</si>
  <si>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</si>
  <si>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</si>
  <si>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</si>
  <si>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</si>
  <si>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</si>
  <si>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</si>
  <si>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</si>
  <si>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</si>
  <si>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</si>
  <si>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</si>
  <si>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</si>
  <si>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</si>
  <si>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</si>
  <si>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</si>
  <si>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</si>
  <si>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</si>
  <si>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</si>
  <si>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</si>
  <si>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</si>
  <si>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</si>
  <si>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</si>
  <si>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</si>
  <si>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</si>
  <si>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</si>
  <si>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</si>
  <si>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</si>
  <si>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</si>
  <si>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</si>
  <si>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</si>
  <si>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</si>
  <si>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</si>
  <si>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</si>
  <si>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</si>
  <si>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</si>
  <si>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</si>
  <si>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</si>
  <si>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</si>
  <si>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</si>
  <si>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</si>
  <si>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</si>
  <si>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</si>
  <si>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</si>
  <si>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</si>
  <si>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</si>
  <si>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</si>
  <si>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</si>
  <si>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</si>
  <si>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</si>
  <si>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</si>
  <si>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</si>
  <si>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</si>
  <si>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</si>
  <si>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</si>
  <si>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</si>
  <si>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</si>
  <si>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</si>
  <si>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</si>
  <si>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</si>
  <si>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</si>
  <si>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</si>
  <si>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</si>
  <si>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</si>
  <si>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</si>
  <si>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</si>
  <si>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</si>
  <si>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</si>
  <si>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</si>
  <si>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</si>
  <si>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</si>
  <si>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</si>
  <si>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</si>
  <si>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</si>
  <si>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</si>
  <si>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</si>
  <si>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</si>
  <si>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</si>
  <si>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</si>
  <si>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</si>
  <si>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</si>
  <si>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</si>
  <si>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</si>
  <si>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</si>
  <si>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</si>
  <si>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</si>
  <si>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</si>
  <si>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</si>
  <si>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</si>
  <si>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</si>
  <si>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</si>
  <si>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</si>
  <si>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</si>
  <si>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</si>
  <si>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</si>
  <si>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</si>
  <si>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</si>
  <si>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</si>
  <si>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</si>
  <si>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</si>
  <si>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</si>
  <si>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</si>
  <si>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</si>
  <si>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</si>
  <si>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</si>
  <si>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</si>
  <si>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</si>
  <si>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</si>
  <si>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</si>
  <si>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</si>
  <si>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</si>
  <si>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</si>
  <si>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</si>
  <si>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</si>
  <si>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</si>
  <si>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</si>
  <si>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</si>
  <si>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</si>
  <si>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</si>
  <si>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</si>
  <si>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</si>
  <si>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</si>
  <si>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</si>
  <si>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</si>
  <si>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</si>
  <si>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</si>
  <si>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</si>
  <si>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</si>
  <si>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</si>
  <si>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</si>
  <si>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</si>
  <si>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</si>
  <si>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</si>
  <si>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</si>
  <si>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</si>
  <si>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</si>
  <si>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</si>
  <si>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</si>
  <si>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</si>
  <si>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</si>
  <si>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</si>
  <si>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</si>
  <si>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</si>
  <si>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</si>
  <si>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</si>
  <si>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</si>
  <si>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</si>
  <si>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</si>
  <si>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</si>
  <si>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</si>
  <si>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</si>
  <si>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</si>
  <si>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</si>
  <si>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</si>
  <si>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</si>
  <si>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</si>
  <si>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</si>
  <si>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</si>
  <si>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</si>
  <si>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</si>
  <si>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</si>
  <si>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</si>
  <si>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</si>
  <si>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</si>
  <si>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</si>
  <si>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</si>
  <si>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</si>
  <si>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</si>
  <si>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</si>
  <si>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</si>
  <si>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</si>
  <si>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</si>
  <si>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</si>
  <si>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</si>
  <si>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</si>
  <si>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</si>
  <si>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</si>
  <si>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</si>
  <si>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</si>
  <si>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</si>
  <si>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</si>
  <si>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</si>
  <si>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</si>
  <si>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</si>
  <si>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</si>
  <si>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</si>
  <si>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</si>
  <si>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</si>
  <si>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</si>
  <si>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</si>
  <si>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</si>
  <si>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</si>
  <si>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</si>
  <si>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</si>
  <si>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</si>
  <si>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</si>
  <si>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</si>
  <si>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</si>
  <si>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</si>
  <si>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</si>
  <si>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</si>
  <si>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</si>
  <si>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</si>
  <si>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</si>
  <si>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</si>
  <si>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</si>
  <si>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</si>
  <si>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</si>
  <si>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</si>
  <si>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</si>
  <si>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</si>
  <si>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</si>
  <si>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</si>
  <si>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</si>
  <si>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</si>
  <si>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</si>
  <si>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</si>
  <si>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</si>
  <si>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</si>
  <si>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</si>
  <si>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</si>
  <si>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</si>
  <si>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</si>
  <si>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</si>
  <si>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</si>
  <si>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</si>
  <si>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</si>
  <si>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</si>
  <si>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</si>
  <si>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</si>
  <si>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</si>
  <si>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</si>
  <si>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</si>
  <si>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</si>
  <si>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</si>
  <si>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</si>
  <si>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</si>
  <si>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</si>
  <si>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</si>
  <si>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</si>
  <si>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</si>
  <si>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</si>
  <si>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</si>
  <si>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</si>
  <si>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</si>
  <si>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</si>
  <si>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</si>
  <si>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</si>
  <si>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</si>
  <si>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</si>
  <si>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</si>
  <si>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</si>
  <si>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</si>
  <si>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</si>
  <si>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</si>
  <si>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</si>
  <si>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</si>
  <si>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</si>
  <si>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</si>
  <si>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</si>
  <si>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</si>
  <si>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</si>
  <si>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</si>
  <si>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</si>
  <si>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</si>
  <si>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</si>
  <si>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</si>
  <si>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</si>
  <si>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</si>
  <si>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</si>
  <si>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</si>
  <si>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</si>
  <si>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</si>
  <si>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</si>
  <si>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</si>
  <si>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</si>
  <si>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</si>
  <si>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</si>
  <si>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</si>
  <si>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</si>
  <si>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</si>
  <si>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</si>
  <si>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</si>
  <si>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</si>
  <si>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</si>
  <si>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</si>
  <si>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</si>
  <si>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</si>
  <si>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</si>
  <si>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</si>
  <si>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</si>
  <si>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</si>
  <si>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</si>
  <si>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</si>
  <si>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</si>
  <si>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</si>
  <si>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</si>
  <si>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</si>
  <si>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</si>
  <si>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</si>
  <si>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</si>
  <si>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</si>
  <si>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</si>
  <si>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</si>
  <si>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</si>
  <si>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</si>
  <si>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</si>
  <si>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</si>
  <si>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</si>
  <si>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</si>
  <si>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</si>
  <si>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</si>
  <si>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</si>
  <si>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</si>
  <si>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</si>
  <si>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</si>
  <si>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</si>
  <si>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</si>
  <si>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</si>
  <si>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</si>
  <si>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</si>
  <si>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</si>
  <si>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</si>
  <si>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</si>
  <si>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</si>
  <si>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</si>
  <si>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</si>
  <si>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</si>
  <si>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</si>
  <si>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</si>
  <si>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</si>
  <si>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</si>
  <si>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</si>
  <si>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</si>
  <si>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</si>
  <si>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</si>
  <si>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</si>
  <si>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</si>
  <si>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</si>
  <si>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</si>
  <si>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</si>
  <si>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</si>
  <si>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</si>
  <si>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</si>
  <si>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</si>
  <si>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</si>
  <si>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</si>
  <si>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</si>
  <si>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</si>
  <si>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</si>
  <si>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</si>
  <si>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</si>
  <si>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</si>
  <si>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</si>
  <si>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</si>
  <si>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</si>
  <si>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</si>
  <si>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</si>
  <si>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</si>
  <si>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</si>
  <si>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</si>
  <si>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</si>
  <si>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</si>
  <si>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</si>
  <si>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</si>
  <si>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</si>
  <si>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</si>
  <si>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</si>
  <si>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</si>
  <si>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</si>
  <si>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</si>
  <si>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</si>
  <si>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</si>
  <si>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</si>
  <si>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</si>
  <si>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</si>
  <si>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</si>
  <si>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</si>
  <si>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</si>
  <si>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</si>
  <si>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</si>
  <si>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</si>
  <si>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</si>
  <si>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</si>
  <si>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</si>
  <si>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</si>
  <si>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</si>
  <si>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</si>
  <si>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</si>
  <si>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</si>
  <si>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</si>
  <si>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</si>
  <si>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</si>
  <si>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</si>
  <si>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</si>
  <si>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</si>
  <si>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</si>
  <si>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</si>
  <si>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</si>
  <si>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</si>
  <si>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</si>
  <si>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</si>
  <si>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</si>
  <si>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</si>
  <si>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</si>
  <si>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</si>
  <si>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</si>
  <si>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</si>
  <si>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</si>
  <si>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</si>
  <si>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</si>
  <si>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</si>
  <si>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</si>
  <si>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</si>
  <si>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</si>
  <si>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</si>
  <si>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</si>
  <si>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</si>
  <si>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</si>
  <si>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</si>
  <si>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</si>
  <si>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</si>
  <si>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</si>
  <si>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</si>
  <si>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</si>
  <si>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</si>
  <si>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</si>
  <si>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</si>
  <si>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</si>
  <si>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</si>
  <si>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</si>
  <si>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</si>
  <si>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</si>
  <si>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</si>
  <si>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</si>
  <si>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</si>
  <si>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</si>
  <si>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</si>
  <si>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</si>
  <si>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</si>
  <si>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</si>
  <si>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</si>
  <si>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</si>
  <si>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</si>
  <si>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</si>
  <si>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</si>
  <si>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</si>
  <si>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</si>
  <si>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</si>
  <si>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</si>
  <si>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</si>
  <si>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</si>
  <si>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</si>
  <si>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</si>
  <si>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</si>
  <si>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</si>
  <si>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</si>
  <si>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</si>
  <si>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</si>
  <si>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</si>
  <si>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</si>
  <si>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</si>
  <si>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</si>
  <si>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</si>
  <si>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</si>
  <si>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</si>
  <si>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</si>
  <si>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</si>
  <si>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</si>
  <si>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</si>
  <si>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</si>
  <si>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</si>
  <si>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</si>
  <si>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</si>
  <si>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</si>
  <si>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</si>
  <si>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</si>
  <si>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</si>
  <si>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</si>
  <si>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</si>
  <si>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</si>
  <si>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</si>
  <si>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</si>
  <si>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</si>
  <si>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</si>
  <si>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</si>
  <si>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</si>
  <si>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</si>
  <si>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</si>
  <si>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</si>
  <si>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</si>
  <si>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</si>
  <si>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</si>
  <si>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</si>
  <si>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</si>
  <si>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</si>
  <si>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</si>
  <si>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</si>
  <si>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</si>
  <si>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</si>
  <si>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</si>
  <si>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</si>
  <si>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</si>
  <si>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</si>
  <si>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</si>
  <si>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</si>
  <si>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</si>
  <si>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</si>
  <si>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</si>
  <si>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</si>
  <si>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</si>
  <si>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</si>
  <si>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</si>
  <si>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</si>
  <si>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</si>
  <si>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</si>
  <si>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</si>
  <si>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</si>
  <si>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</si>
  <si>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</si>
  <si>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</si>
  <si>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</si>
  <si>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</si>
  <si>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</si>
  <si>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</si>
  <si>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</si>
  <si>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</si>
  <si>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</si>
  <si>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</si>
  <si>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</si>
  <si>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</si>
  <si>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</si>
  <si>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</si>
  <si>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</si>
  <si>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</si>
  <si>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</si>
  <si>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</si>
  <si>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</si>
  <si>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</si>
  <si>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</si>
  <si>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</si>
  <si>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</si>
  <si>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</si>
  <si>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</si>
  <si>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</si>
  <si>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</si>
  <si>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</si>
  <si>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</si>
  <si>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</si>
  <si>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</si>
  <si>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</si>
  <si>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</si>
  <si>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</si>
  <si>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</si>
  <si>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</si>
  <si>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</si>
  <si>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</si>
  <si>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</si>
  <si>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</si>
  <si>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</si>
  <si>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</si>
  <si>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</si>
  <si>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</si>
  <si>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</si>
  <si>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</si>
  <si>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</si>
  <si>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</si>
  <si>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</si>
  <si>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</si>
  <si>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</si>
  <si>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</si>
  <si>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</si>
  <si>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</si>
  <si>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</si>
  <si>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</si>
  <si>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</si>
  <si>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</si>
  <si>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</si>
  <si>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</si>
  <si>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</si>
  <si>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</si>
  <si>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</si>
  <si>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</si>
  <si>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</si>
  <si>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</si>
  <si>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</si>
  <si>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</si>
  <si>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</si>
  <si>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</si>
  <si>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</si>
  <si>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</si>
  <si>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</si>
  <si>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</si>
  <si>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</si>
  <si>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</si>
  <si>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</si>
  <si>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</si>
  <si>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</si>
  <si>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</si>
  <si>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</si>
  <si>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</si>
  <si>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</si>
  <si>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</si>
  <si>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</si>
  <si>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</si>
  <si>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</si>
  <si>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</si>
  <si>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</si>
  <si>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</si>
  <si>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</si>
  <si>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</si>
  <si>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</si>
  <si>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</si>
  <si>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</si>
  <si>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</si>
  <si>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</si>
  <si>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</si>
  <si>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</si>
  <si>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</si>
  <si>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</si>
  <si>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</si>
  <si>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</si>
  <si>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</si>
  <si>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</si>
  <si>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</si>
  <si>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</si>
  <si>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</si>
  <si>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</si>
  <si>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</si>
  <si>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</si>
  <si>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</si>
  <si>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</si>
  <si>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</si>
  <si>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</si>
  <si>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</si>
  <si>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</si>
  <si>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</si>
  <si>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</si>
  <si>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</si>
  <si>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</si>
  <si>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</si>
  <si>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</si>
  <si>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</si>
  <si>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</si>
  <si>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</si>
  <si>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</si>
  <si>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</si>
  <si>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</si>
  <si>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</si>
  <si>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</si>
  <si>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</si>
  <si>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</si>
  <si>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</si>
  <si>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</si>
  <si>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</si>
  <si>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</si>
  <si>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</si>
  <si>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</si>
  <si>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</si>
  <si>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</si>
  <si>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</si>
  <si>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</si>
  <si>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</si>
  <si>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</si>
  <si>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</si>
  <si>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</si>
  <si>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</si>
  <si>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</si>
  <si>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</si>
  <si>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</si>
  <si>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</si>
  <si>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</si>
  <si>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</si>
  <si>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</si>
  <si>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</si>
  <si>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</si>
  <si>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</si>
  <si>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</si>
  <si>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</si>
  <si>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</si>
  <si>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</si>
  <si>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</si>
  <si>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</si>
  <si>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</si>
  <si>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</si>
  <si>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</si>
  <si>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</si>
  <si>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</si>
  <si>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</si>
  <si>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</si>
  <si>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</si>
  <si>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</si>
  <si>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</si>
  <si>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</si>
  <si>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</si>
  <si>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</si>
  <si>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</si>
  <si>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</si>
  <si>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</si>
  <si>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</si>
  <si>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</si>
  <si>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</si>
  <si>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</si>
  <si>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</si>
  <si>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</si>
  <si>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</si>
  <si>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</si>
  <si>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</si>
  <si>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</si>
  <si>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</si>
  <si>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</si>
  <si>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</si>
  <si>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</si>
  <si>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</si>
  <si>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</si>
  <si>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</si>
  <si>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</si>
  <si>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</si>
  <si>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</si>
  <si>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</si>
  <si>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</si>
  <si>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</si>
  <si>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</si>
  <si>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</si>
  <si>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</si>
  <si>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</si>
  <si>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</si>
  <si>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</si>
  <si>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</si>
  <si>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</si>
  <si>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</si>
  <si>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</si>
  <si>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</si>
  <si>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</si>
  <si>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</si>
  <si>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</si>
  <si>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</si>
  <si>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</si>
  <si>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</si>
  <si>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</si>
  <si>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</si>
  <si>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</si>
  <si>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</si>
  <si>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</si>
  <si>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</si>
  <si>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</si>
  <si>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</si>
  <si>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</si>
  <si>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</si>
  <si>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</si>
  <si>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</si>
  <si>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</si>
  <si>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</si>
  <si>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</si>
  <si>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</si>
  <si>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</si>
  <si>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</si>
  <si>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</si>
  <si>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</si>
  <si>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</si>
  <si>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</si>
  <si>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</si>
  <si>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</si>
  <si>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</si>
  <si>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</si>
  <si>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</si>
  <si>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</si>
  <si>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</si>
  <si>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</si>
  <si>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</si>
  <si>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</si>
  <si>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</si>
  <si>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</si>
  <si>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</si>
  <si>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</si>
  <si>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</si>
  <si>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</si>
  <si>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</si>
  <si>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</si>
  <si>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</si>
  <si>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</si>
  <si>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</si>
  <si>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</si>
  <si>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</si>
  <si>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</si>
  <si>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</si>
  <si>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</si>
  <si>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</si>
  <si>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</si>
  <si>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</si>
  <si>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</si>
  <si>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</si>
  <si>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</si>
  <si>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</si>
  <si>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</si>
  <si>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</si>
  <si>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</si>
  <si>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</si>
  <si>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</si>
  <si>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</si>
  <si>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</si>
  <si>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</si>
  <si>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</si>
  <si>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</si>
  <si>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</si>
  <si>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</si>
  <si>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</si>
  <si>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</si>
  <si>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</si>
  <si>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</si>
  <si>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</si>
  <si>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</si>
  <si>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</si>
  <si>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</si>
  <si>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</si>
  <si>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</si>
  <si>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</si>
  <si>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</si>
  <si>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</si>
  <si>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</si>
  <si>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</si>
  <si>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</si>
  <si>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</si>
  <si>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</si>
  <si>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</si>
  <si>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</si>
  <si>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</si>
  <si>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</si>
  <si>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</si>
  <si>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</si>
  <si>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</si>
  <si>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</si>
  <si>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</si>
  <si>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</si>
  <si>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</si>
  <si>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</si>
  <si>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</si>
  <si>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</si>
  <si>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</si>
  <si>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</si>
  <si>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</si>
  <si>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</si>
  <si>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</si>
  <si>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</si>
  <si>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</si>
  <si>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</si>
  <si>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</si>
  <si>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</si>
  <si>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</si>
  <si>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</si>
  <si>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</si>
  <si>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</si>
  <si>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</si>
  <si>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</si>
  <si>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</si>
  <si>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</si>
  <si>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</si>
  <si>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</si>
  <si>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</si>
  <si>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</si>
  <si>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</si>
  <si>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</si>
  <si>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</si>
  <si>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</si>
  <si>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</si>
  <si>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</si>
  <si>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</si>
  <si>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</si>
  <si>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</si>
  <si>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</si>
  <si>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</si>
  <si>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</si>
  <si>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</si>
  <si>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</si>
  <si>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</si>
  <si>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</si>
  <si>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</si>
  <si>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</si>
  <si>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</si>
  <si>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</si>
  <si>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</si>
  <si>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</si>
  <si>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</si>
  <si>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</si>
  <si>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</si>
  <si>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</si>
  <si>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</si>
  <si>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</si>
  <si>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</si>
  <si>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</si>
  <si>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</si>
  <si>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</si>
  <si>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</si>
  <si>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</si>
  <si>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</si>
  <si>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</si>
  <si>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</si>
  <si>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</si>
  <si>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</si>
  <si>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</si>
  <si>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</si>
  <si>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</si>
  <si>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</si>
  <si>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</si>
  <si>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</si>
  <si>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</si>
  <si>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</si>
  <si>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</si>
  <si>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</si>
  <si>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</si>
  <si>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</si>
  <si>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</si>
  <si>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</si>
  <si>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</si>
  <si>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</si>
  <si>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</si>
  <si>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</si>
  <si>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</si>
  <si>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</si>
  <si>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</si>
  <si>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</si>
  <si>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</si>
  <si>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</si>
  <si>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</si>
  <si>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</si>
  <si>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</si>
  <si>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</si>
  <si>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</si>
  <si>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</si>
  <si>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</si>
  <si>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</si>
  <si>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</si>
  <si>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</si>
  <si>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</si>
  <si>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</si>
  <si>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</si>
  <si>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</si>
  <si>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</si>
  <si>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</si>
  <si>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</si>
  <si>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</si>
  <si>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</si>
  <si>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</si>
  <si>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</si>
  <si>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</si>
  <si>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</si>
  <si>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</si>
  <si>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</si>
  <si>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</si>
  <si>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</si>
  <si>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</si>
  <si>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</si>
  <si>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</si>
  <si>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</si>
  <si>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</si>
  <si>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</si>
  <si>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</si>
  <si>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</si>
  <si>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</si>
  <si>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</si>
  <si>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</si>
  <si>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</si>
  <si>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</si>
  <si>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</si>
  <si>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</si>
  <si>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</si>
  <si>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</si>
  <si>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</si>
  <si>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</si>
  <si>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</si>
  <si>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</si>
  <si>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</si>
  <si>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</si>
  <si>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</si>
  <si>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</si>
  <si>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</si>
  <si>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</si>
  <si>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</si>
  <si>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</si>
  <si>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</si>
  <si>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</si>
  <si>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</si>
  <si>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</si>
  <si>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</si>
  <si>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</si>
  <si>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</si>
  <si>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</si>
  <si>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</si>
  <si>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</si>
  <si>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</si>
  <si>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</si>
  <si>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</si>
  <si>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</si>
  <si>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</si>
  <si>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</si>
  <si>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</si>
  <si>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</si>
  <si>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</si>
  <si>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</si>
  <si>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</si>
  <si>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</si>
  <si>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</si>
  <si>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</si>
  <si>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</si>
  <si>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</si>
  <si>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</si>
  <si>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</si>
  <si>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</si>
  <si>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</si>
  <si>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</si>
  <si>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</si>
  <si>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</si>
  <si>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</si>
  <si>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</si>
  <si>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</si>
  <si>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</si>
  <si>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</si>
  <si>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</si>
  <si>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</si>
  <si>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</si>
  <si>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</si>
  <si>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</si>
  <si>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</si>
  <si>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</si>
  <si>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</si>
  <si>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</si>
  <si>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</si>
  <si>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</si>
  <si>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</si>
  <si>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</si>
  <si>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</si>
  <si>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</si>
  <si>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</si>
  <si>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</si>
  <si>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</si>
  <si>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</si>
  <si>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</si>
  <si>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</si>
  <si>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</si>
  <si>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</si>
  <si>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</si>
  <si>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</si>
  <si>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</si>
  <si>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</si>
  <si>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</si>
  <si>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</si>
  <si>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</si>
  <si>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</si>
  <si>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</si>
  <si>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</si>
  <si>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</si>
  <si>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</si>
  <si>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</si>
  <si>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</si>
  <si>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</si>
  <si>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</si>
  <si>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</si>
  <si>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</si>
  <si>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</si>
  <si>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</si>
  <si>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</si>
  <si>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</si>
  <si>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</si>
  <si>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</si>
  <si>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</si>
  <si>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</si>
  <si>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</si>
  <si>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</si>
  <si>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</si>
  <si>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</si>
  <si>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</si>
  <si>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</si>
  <si>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</si>
  <si>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</si>
  <si>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</si>
  <si>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</si>
  <si>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</si>
  <si>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</si>
  <si>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</si>
  <si>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</si>
  <si>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</si>
  <si>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</si>
  <si>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</si>
  <si>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</si>
  <si>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</si>
  <si>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</si>
  <si>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</si>
  <si>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</si>
  <si>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</si>
  <si>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</si>
  <si>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</si>
  <si>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</si>
  <si>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</si>
  <si>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</si>
  <si>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</si>
  <si>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</si>
  <si>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</si>
  <si>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</si>
  <si>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</si>
  <si>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</si>
  <si>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</si>
  <si>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</si>
  <si>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</si>
  <si>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</si>
  <si>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</si>
  <si>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</si>
  <si>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</si>
  <si>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</si>
  <si>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</si>
  <si>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</si>
  <si>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</si>
  <si>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</si>
  <si>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</si>
  <si>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</si>
  <si>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</si>
  <si>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</si>
  <si>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</si>
  <si>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</si>
  <si>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</si>
  <si>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</si>
  <si>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</si>
  <si>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</si>
  <si>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</si>
  <si>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</si>
  <si>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</si>
  <si>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</si>
  <si>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</si>
  <si>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</si>
  <si>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</si>
  <si>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</si>
  <si>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</si>
  <si>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</si>
  <si>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</si>
  <si>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</si>
  <si>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</si>
  <si>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</si>
  <si>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</si>
  <si>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</si>
  <si>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</si>
  <si>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</si>
  <si>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</si>
  <si>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</si>
  <si>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</si>
  <si>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</si>
  <si>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</si>
  <si>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</si>
  <si>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</si>
  <si>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</si>
  <si>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</si>
  <si>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</si>
  <si>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</si>
  <si>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</si>
  <si>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</si>
  <si>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</si>
  <si>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</si>
  <si>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</si>
  <si>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</si>
  <si>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</si>
  <si>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</si>
  <si>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</si>
  <si>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</si>
  <si>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</si>
  <si>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</si>
  <si>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</si>
  <si>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</si>
  <si>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</si>
  <si>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</si>
  <si>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</si>
  <si>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</si>
  <si>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</si>
  <si>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</si>
  <si>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</si>
  <si>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</si>
  <si>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</si>
  <si>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</si>
  <si>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</si>
  <si>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</si>
  <si>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</si>
  <si>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</si>
  <si>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</si>
  <si>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</si>
  <si>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</si>
  <si>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</si>
  <si>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</si>
  <si>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</si>
  <si>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</si>
  <si>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</si>
  <si>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</si>
  <si>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</si>
  <si>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</si>
  <si>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</si>
  <si>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</si>
  <si>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</si>
  <si>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</si>
  <si>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</si>
  <si>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</si>
  <si>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</si>
  <si>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</si>
  <si>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</si>
  <si>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</si>
  <si>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</si>
  <si>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</si>
  <si>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</si>
  <si>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</si>
  <si>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</si>
  <si>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</si>
  <si>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</si>
  <si>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</si>
  <si>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</si>
  <si>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</si>
  <si>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</si>
  <si>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</si>
  <si>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</si>
  <si>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</si>
  <si>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</si>
  <si>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</si>
  <si>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</si>
  <si>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</si>
  <si>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</si>
  <si>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</si>
  <si>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</si>
  <si>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</si>
  <si>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</si>
  <si>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</si>
  <si>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</si>
  <si>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</si>
  <si>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</si>
  <si>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</si>
  <si>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</si>
  <si>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</si>
  <si>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</si>
  <si>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</si>
  <si>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</si>
  <si>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</si>
  <si>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</si>
  <si>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</si>
  <si>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</si>
  <si>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</si>
  <si>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</si>
  <si>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</si>
  <si>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</si>
  <si>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</si>
  <si>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</si>
  <si>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</si>
  <si>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</si>
  <si>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</si>
  <si>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</si>
  <si>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</si>
  <si>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</si>
  <si>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</si>
  <si>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</si>
  <si>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</si>
  <si>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</si>
  <si>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</si>
  <si>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</si>
  <si>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</si>
  <si>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</si>
  <si>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</si>
  <si>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</si>
  <si>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</si>
  <si>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</si>
  <si>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</si>
  <si>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</si>
  <si>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</si>
  <si>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</si>
  <si>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</si>
  <si>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</si>
  <si>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</si>
  <si>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</si>
  <si>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</si>
  <si>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</si>
  <si>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</si>
  <si>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</si>
  <si>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</si>
  <si>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</si>
  <si>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</si>
  <si>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</si>
  <si>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</si>
  <si>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</si>
  <si>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</si>
  <si>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</si>
  <si>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</si>
  <si>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</si>
  <si>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</si>
  <si>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</si>
  <si>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</si>
  <si>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</si>
  <si>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</si>
  <si>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</si>
  <si>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</si>
  <si>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</si>
  <si>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</si>
  <si>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</si>
  <si>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</si>
  <si>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</si>
  <si>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</si>
  <si>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</si>
  <si>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</si>
  <si>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</si>
  <si>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</si>
  <si>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</si>
  <si>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</si>
  <si>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</si>
  <si>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</si>
  <si>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</si>
  <si>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</si>
  <si>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</si>
  <si>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</si>
  <si>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</si>
  <si>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</si>
  <si>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</si>
  <si>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</si>
  <si>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</si>
  <si>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</si>
  <si>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</si>
  <si>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</si>
  <si>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</si>
  <si>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</si>
  <si>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</si>
  <si>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</si>
  <si>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</si>
  <si>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</si>
  <si>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</si>
  <si>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</si>
  <si>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</si>
  <si>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</si>
  <si>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</si>
  <si>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</si>
  <si>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</si>
  <si>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</si>
  <si>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</si>
  <si>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</si>
  <si>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</si>
  <si>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</si>
  <si>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</si>
  <si>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</si>
  <si>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</si>
  <si>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</si>
  <si>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</si>
  <si>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</si>
  <si>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</si>
  <si>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</si>
  <si>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</si>
  <si>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</si>
  <si>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</si>
  <si>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</si>
  <si>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</si>
  <si>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</si>
  <si>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</si>
  <si>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</si>
  <si>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</si>
  <si>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</si>
  <si>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</si>
  <si>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</si>
  <si>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</si>
  <si>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</si>
  <si>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</si>
  <si>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</si>
  <si>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</si>
  <si>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</si>
  <si>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</si>
  <si>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</si>
  <si>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</si>
  <si>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</si>
  <si>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</si>
  <si>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</si>
  <si>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</si>
  <si>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</si>
  <si>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</si>
  <si>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</si>
  <si>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</si>
  <si>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</si>
  <si>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</si>
  <si>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</si>
  <si>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</si>
  <si>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</si>
  <si>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</si>
  <si>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</si>
  <si>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</si>
  <si>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</si>
  <si>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</si>
  <si>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</si>
  <si>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</si>
  <si>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</si>
  <si>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</si>
  <si>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</si>
  <si>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</si>
  <si>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</si>
  <si>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</si>
  <si>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</si>
  <si>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</si>
  <si>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</si>
  <si>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</si>
  <si>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</si>
  <si>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</si>
  <si>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</si>
  <si>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</si>
  <si>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</si>
  <si>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</si>
  <si>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</si>
  <si>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</si>
  <si>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</si>
  <si>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</si>
  <si>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</si>
  <si>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</si>
  <si>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</si>
  <si>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</si>
  <si>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</si>
  <si>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</si>
  <si>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</si>
  <si>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</si>
  <si>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</si>
  <si>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</si>
  <si>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</si>
  <si>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</si>
  <si>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</si>
  <si>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</si>
  <si>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</si>
  <si>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</si>
  <si>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</si>
  <si>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</si>
  <si>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</si>
  <si>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</si>
  <si>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</si>
  <si>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</si>
  <si>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</si>
  <si>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</si>
  <si>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</si>
  <si>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</si>
  <si>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</si>
  <si>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</si>
  <si>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</si>
  <si>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</si>
  <si>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</si>
  <si>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</si>
  <si>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</si>
  <si>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</si>
  <si>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</si>
  <si>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</si>
  <si>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</si>
  <si>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</si>
  <si>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</si>
  <si>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</si>
  <si>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</si>
  <si>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</si>
  <si>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</si>
  <si>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</si>
  <si>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</si>
  <si>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</si>
  <si>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</si>
  <si>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</si>
  <si>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</si>
  <si>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</si>
  <si>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</si>
  <si>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</si>
  <si>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</si>
  <si>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</si>
  <si>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</si>
  <si>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</si>
  <si>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</si>
  <si>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</si>
  <si>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</si>
  <si>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</si>
  <si>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</si>
  <si>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</si>
  <si>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</si>
  <si>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</si>
  <si>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</si>
  <si>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</si>
  <si>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</si>
  <si>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</si>
  <si>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</si>
  <si>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</si>
  <si>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</si>
  <si>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</si>
  <si>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</si>
  <si>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</si>
  <si>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</si>
  <si>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</si>
  <si>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</si>
  <si>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</si>
  <si>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</si>
  <si>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</si>
  <si>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</si>
  <si>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</si>
  <si>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</si>
  <si>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</si>
  <si>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</si>
  <si>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</si>
  <si>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</si>
  <si>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</si>
  <si>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</si>
  <si>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</si>
  <si>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</si>
  <si>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</si>
  <si>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</si>
  <si>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</si>
  <si>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</si>
  <si>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</si>
  <si>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</si>
  <si>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</si>
  <si>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</si>
  <si>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</si>
  <si>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</si>
  <si>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</si>
  <si>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</si>
  <si>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</si>
  <si>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</si>
  <si>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</si>
  <si>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</si>
  <si>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</si>
  <si>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</si>
  <si>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</si>
  <si>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</si>
  <si>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</si>
  <si>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</si>
  <si>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</si>
  <si>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</si>
  <si>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</si>
  <si>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</si>
  <si>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</si>
  <si>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</si>
  <si>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</si>
  <si>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</si>
  <si>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</si>
  <si>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</si>
  <si>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</si>
  <si>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</si>
  <si>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</si>
  <si>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</si>
  <si>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</si>
  <si>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</si>
  <si>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</si>
  <si>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</si>
  <si>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</si>
  <si>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</si>
  <si>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</si>
  <si>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</si>
  <si>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</si>
  <si>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</si>
  <si>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</si>
  <si>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</si>
  <si>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</si>
  <si>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</si>
  <si>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</si>
  <si>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</si>
  <si>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</si>
  <si>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</si>
  <si>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</si>
  <si>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</si>
  <si>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</si>
  <si>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</si>
  <si>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</si>
  <si>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</si>
  <si>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</si>
  <si>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</si>
  <si>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</si>
  <si>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</si>
  <si>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</si>
  <si>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</si>
  <si>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</si>
  <si>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</si>
  <si>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</si>
  <si>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</si>
  <si>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</si>
  <si>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</si>
  <si>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</si>
  <si>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</si>
  <si>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</si>
  <si>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</si>
  <si>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</si>
  <si>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</si>
  <si>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</si>
  <si>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</si>
  <si>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</si>
  <si>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</si>
  <si>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</si>
  <si>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</si>
  <si>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</si>
  <si>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</si>
  <si>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</si>
  <si>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</si>
  <si>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</si>
  <si>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</si>
  <si>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</si>
  <si>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</si>
  <si>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</si>
  <si>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</si>
  <si>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</si>
  <si>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</si>
  <si>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</si>
  <si>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</si>
  <si>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</si>
  <si>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</si>
  <si>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</si>
  <si>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</si>
  <si>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</si>
  <si>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</si>
  <si>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</si>
  <si>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</si>
  <si>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</si>
  <si>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</si>
  <si>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</si>
  <si>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</si>
  <si>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</si>
  <si>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</si>
  <si>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</si>
  <si>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</si>
  <si>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</si>
  <si>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</si>
  <si>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</si>
  <si>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</si>
  <si>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</si>
  <si>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</si>
  <si>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</si>
  <si>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</si>
  <si>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</si>
  <si>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</si>
  <si>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</si>
  <si>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</si>
  <si>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</si>
  <si>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</si>
  <si>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</si>
  <si>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</si>
  <si>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</si>
  <si>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</si>
  <si>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</si>
  <si>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</si>
  <si>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</si>
  <si>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</si>
  <si>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</si>
  <si>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</si>
  <si>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</si>
  <si>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</si>
  <si>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</si>
  <si>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</si>
  <si>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</si>
  <si>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</si>
  <si>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</si>
  <si>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</si>
  <si>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</si>
  <si>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</si>
  <si>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</si>
  <si>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</si>
  <si>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</si>
  <si>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</si>
  <si>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</si>
  <si>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</si>
  <si>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</si>
  <si>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</si>
  <si>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</si>
  <si>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</si>
  <si>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</si>
  <si>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</si>
  <si>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</si>
  <si>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</si>
  <si>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</si>
  <si>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</si>
  <si>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</si>
  <si>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</si>
  <si>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</si>
  <si>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</si>
  <si>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</si>
  <si>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</si>
  <si>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</si>
  <si>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</si>
  <si>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</si>
  <si>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</si>
  <si>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</si>
  <si>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</si>
  <si>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</si>
  <si>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</si>
  <si>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</si>
  <si>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</si>
  <si>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</si>
  <si>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</si>
  <si>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</si>
  <si>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</si>
  <si>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</si>
  <si>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</si>
  <si>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</si>
  <si>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</si>
  <si>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</si>
  <si>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</si>
  <si>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</si>
  <si>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</si>
  <si>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</si>
  <si>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</si>
  <si>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</si>
  <si>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</si>
  <si>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</si>
  <si>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</si>
  <si>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</si>
  <si>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</si>
  <si>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</si>
  <si>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</si>
  <si>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</si>
  <si>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</si>
  <si>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</si>
  <si>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</si>
  <si>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</si>
  <si>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</si>
  <si>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</si>
  <si>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</si>
  <si>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</si>
  <si>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</si>
  <si>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</si>
  <si>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</si>
  <si>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</si>
  <si>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</si>
  <si>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</si>
  <si>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</si>
  <si>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</si>
  <si>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</si>
  <si>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</si>
  <si>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</si>
  <si>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</si>
  <si>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</si>
  <si>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</si>
  <si>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</si>
  <si>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</si>
  <si>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</si>
  <si>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</si>
  <si>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</si>
  <si>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</si>
  <si>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</si>
  <si>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</si>
  <si>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</si>
  <si>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</si>
  <si>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</si>
  <si>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</si>
  <si>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</si>
  <si>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</si>
  <si>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</si>
  <si>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</si>
  <si>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</si>
  <si>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</si>
  <si>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</si>
  <si>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</si>
  <si>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</si>
  <si>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</si>
  <si>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</si>
  <si>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</si>
  <si>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</si>
  <si>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</si>
  <si>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</si>
  <si>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</si>
  <si>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</si>
  <si>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</si>
  <si>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</si>
  <si>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</si>
  <si>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</si>
  <si>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</si>
  <si>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</si>
  <si>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</si>
  <si>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</si>
  <si>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</si>
  <si>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</si>
  <si>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</si>
  <si>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</si>
  <si>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</si>
  <si>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</si>
  <si>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</si>
  <si>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</si>
  <si>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</si>
  <si>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</si>
  <si>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</si>
  <si>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</si>
  <si>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</si>
  <si>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</si>
  <si>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</si>
  <si>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</si>
  <si>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</si>
  <si>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</si>
  <si>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</si>
  <si>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</si>
  <si>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</si>
  <si>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</si>
  <si>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</si>
  <si>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</si>
  <si>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</si>
  <si>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</si>
  <si>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</si>
  <si>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</si>
  <si>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</si>
  <si>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</si>
  <si>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</si>
  <si>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</si>
  <si>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</si>
  <si>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</si>
  <si>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</si>
  <si>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</si>
  <si>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</si>
  <si>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</si>
  <si>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</si>
  <si>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</si>
  <si>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</si>
  <si>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</si>
  <si>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</si>
  <si>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</si>
  <si>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</si>
  <si>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</si>
  <si>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</si>
  <si>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</si>
  <si>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</si>
  <si>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</si>
  <si>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</si>
  <si>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</si>
  <si>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</si>
  <si>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</si>
  <si>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</si>
  <si>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</si>
  <si>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</si>
  <si>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</si>
  <si>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</si>
  <si>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</si>
  <si>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</si>
  <si>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</si>
  <si>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</si>
  <si>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</si>
  <si>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</si>
  <si>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</si>
  <si>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</si>
  <si>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</si>
  <si>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</si>
  <si>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</si>
  <si>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</si>
  <si>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</si>
  <si>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</si>
  <si>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</si>
  <si>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</si>
  <si>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</si>
  <si>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</si>
  <si>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</si>
  <si>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</si>
  <si>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</si>
  <si>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</si>
  <si>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</si>
  <si>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</si>
  <si>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</si>
  <si>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</si>
  <si>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</si>
  <si>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</si>
  <si>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</si>
  <si>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</si>
  <si>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</si>
  <si>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</si>
  <si>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</si>
  <si>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</si>
  <si>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</si>
  <si>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</si>
  <si>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</si>
  <si>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</si>
  <si>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</si>
  <si>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</si>
  <si>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</si>
  <si>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</si>
  <si>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</si>
  <si>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</si>
  <si>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</si>
  <si>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</si>
  <si>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</si>
  <si>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</si>
  <si>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</si>
  <si>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</si>
  <si>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</si>
  <si>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</si>
  <si>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</si>
  <si>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</si>
  <si>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</si>
  <si>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</si>
  <si>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</si>
  <si>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</si>
  <si>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</si>
  <si>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</si>
  <si>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</si>
  <si>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</si>
  <si>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</si>
  <si>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</si>
  <si>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</si>
  <si>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</si>
  <si>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</si>
  <si>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</si>
  <si>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</si>
  <si>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</si>
  <si>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</si>
  <si>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</si>
  <si>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</si>
  <si>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</si>
  <si>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</si>
  <si>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</si>
  <si>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</si>
  <si>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</si>
  <si>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</si>
  <si>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</si>
  <si>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</si>
  <si>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</si>
  <si>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</si>
  <si>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</si>
  <si>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</si>
  <si>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</si>
  <si>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</si>
  <si>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</si>
  <si>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</si>
  <si>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</si>
  <si>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</si>
  <si>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</si>
  <si>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</si>
  <si>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</si>
  <si>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</si>
  <si>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</si>
  <si>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</si>
  <si>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</si>
  <si>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</si>
  <si>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</si>
  <si>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</si>
  <si>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</si>
  <si>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</si>
  <si>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</si>
  <si>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</si>
  <si>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</si>
  <si>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</si>
  <si>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</si>
  <si>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</si>
  <si>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</si>
  <si>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</si>
  <si>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</si>
  <si>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</si>
  <si>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</si>
  <si>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</si>
  <si>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</si>
  <si>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</si>
  <si>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</si>
  <si>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</si>
  <si>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</si>
  <si>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</si>
  <si>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</si>
  <si>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</si>
  <si>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</si>
  <si>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</si>
  <si>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</si>
  <si>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</si>
  <si>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</si>
  <si>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</si>
  <si>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</si>
  <si>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</si>
  <si>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</si>
  <si>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</si>
  <si>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</si>
  <si>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</si>
  <si>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</si>
  <si>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</si>
  <si>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</si>
  <si>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</si>
  <si>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</si>
  <si>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</si>
  <si>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</si>
  <si>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</si>
  <si>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</si>
  <si>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</si>
  <si>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</si>
  <si>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</si>
  <si>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</si>
  <si>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</si>
  <si>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</si>
  <si>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</si>
  <si>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</si>
  <si>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</si>
  <si>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</si>
  <si>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</si>
  <si>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</si>
  <si>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</si>
  <si>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</si>
  <si>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</si>
  <si>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</si>
  <si>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</si>
  <si>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</si>
  <si>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</si>
  <si>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</si>
  <si>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</si>
  <si>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</si>
  <si>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</si>
  <si>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</si>
  <si>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</si>
  <si>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</si>
  <si>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</si>
  <si>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</si>
  <si>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</si>
  <si>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</si>
  <si>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</si>
  <si>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</si>
  <si>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</si>
  <si>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</si>
  <si>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</si>
  <si>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</si>
  <si>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</si>
  <si>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</si>
  <si>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</si>
  <si>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</si>
  <si>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</si>
  <si>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</si>
  <si>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</si>
  <si>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</si>
  <si>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</si>
  <si>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</si>
  <si>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</si>
  <si>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</si>
  <si>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</si>
  <si>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</si>
  <si>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</si>
  <si>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</si>
  <si>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</si>
  <si>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</si>
  <si>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</si>
  <si>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</si>
  <si>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</si>
  <si>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</si>
  <si>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</si>
  <si>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</si>
  <si>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</si>
  <si>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</si>
  <si>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</si>
  <si>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</si>
  <si>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</si>
  <si>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</si>
  <si>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</si>
  <si>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</si>
  <si>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</si>
  <si>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</si>
  <si>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</si>
  <si>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</si>
  <si>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</si>
  <si>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</si>
  <si>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</si>
  <si>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</si>
  <si>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</si>
  <si>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</si>
  <si>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</si>
  <si>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</si>
  <si>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</si>
  <si>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</si>
  <si>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</si>
  <si>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</si>
  <si>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</si>
  <si>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</si>
  <si>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</si>
  <si>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</si>
  <si>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</si>
  <si>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</si>
  <si>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</si>
  <si>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</si>
  <si>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</si>
  <si>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</si>
  <si>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</si>
  <si>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</si>
  <si>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</si>
  <si>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</si>
  <si>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</si>
  <si>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</si>
  <si>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</si>
  <si>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</si>
  <si>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</si>
  <si>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</si>
  <si>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</si>
  <si>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</si>
  <si>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</si>
  <si>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</si>
  <si>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</si>
  <si>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</si>
  <si>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</si>
  <si>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</si>
  <si>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</si>
  <si>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</si>
  <si>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</si>
  <si>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</si>
  <si>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</si>
  <si>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</si>
  <si>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</si>
  <si>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</si>
  <si>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</si>
  <si>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</si>
  <si>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</si>
  <si>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</si>
  <si>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</si>
  <si>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</si>
  <si>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</si>
  <si>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</si>
  <si>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</si>
  <si>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</si>
  <si>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</si>
  <si>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</si>
  <si>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</si>
  <si>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</si>
  <si>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</si>
  <si>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</si>
  <si>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</si>
  <si>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</si>
  <si>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</si>
  <si>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</si>
  <si>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</si>
  <si>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</si>
  <si>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</si>
  <si>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</si>
  <si>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</si>
  <si>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</si>
  <si>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</si>
  <si>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</si>
  <si>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</si>
  <si>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</si>
  <si>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</si>
  <si>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</si>
  <si>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</si>
  <si>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</si>
  <si>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</si>
  <si>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</si>
  <si>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</si>
  <si>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</si>
  <si>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</si>
  <si>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</si>
  <si>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</si>
  <si>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</si>
  <si>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</si>
  <si>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</si>
  <si>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</si>
  <si>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</si>
  <si>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</si>
  <si>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</si>
  <si>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</si>
  <si>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</si>
  <si>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</si>
  <si>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</si>
  <si>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</si>
  <si>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</si>
  <si>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</si>
  <si>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</si>
  <si>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</si>
  <si>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</si>
  <si>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</si>
  <si>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</si>
  <si>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</si>
  <si>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</si>
  <si>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</si>
  <si>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</si>
  <si>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</si>
  <si>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</si>
  <si>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</si>
  <si>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</si>
  <si>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</si>
  <si>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</si>
  <si>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</si>
  <si>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</si>
  <si>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</si>
  <si>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</si>
  <si>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</si>
  <si>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</si>
  <si>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</si>
  <si>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</si>
  <si>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</si>
  <si>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</si>
  <si>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</si>
  <si>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</si>
  <si>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</si>
  <si>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</si>
  <si>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</si>
  <si>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</si>
  <si>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</si>
  <si>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</si>
  <si>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</si>
  <si>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</si>
  <si>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</si>
  <si>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</si>
  <si>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</si>
  <si>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</si>
  <si>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</si>
  <si>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</si>
  <si>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</si>
  <si>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</si>
  <si>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</si>
  <si>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</si>
  <si>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</si>
  <si>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</si>
  <si>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</si>
  <si>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</si>
  <si>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</si>
  <si>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</si>
  <si>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</si>
  <si>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</si>
  <si>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</si>
  <si>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</si>
  <si>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</si>
  <si>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</si>
  <si>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</si>
  <si>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</si>
  <si>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</si>
  <si>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</si>
  <si>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</si>
  <si>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</si>
  <si>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</si>
  <si>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</si>
  <si>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</si>
  <si>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</si>
  <si>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</si>
  <si>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</si>
  <si>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</si>
  <si>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</si>
  <si>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</si>
  <si>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</si>
  <si>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</si>
  <si>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</si>
  <si>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</si>
  <si>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</si>
  <si>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</si>
  <si>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</si>
  <si>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</si>
  <si>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</si>
  <si>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</si>
  <si>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</si>
  <si>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</si>
  <si>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</si>
  <si>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</si>
  <si>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</si>
  <si>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</si>
  <si>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</si>
  <si>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</si>
  <si>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</si>
  <si>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</si>
  <si>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</si>
  <si>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</si>
  <si>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</si>
  <si>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</si>
  <si>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</si>
  <si>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</si>
  <si>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</si>
  <si>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</si>
  <si>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</si>
  <si>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</si>
  <si>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</si>
  <si>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</si>
  <si>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</si>
  <si>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</si>
  <si>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</si>
  <si>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</si>
  <si>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</si>
  <si>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</si>
  <si>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</si>
  <si>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</si>
  <si>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</si>
  <si>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</si>
  <si>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</si>
  <si>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</si>
  <si>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</si>
  <si>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</si>
  <si>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</si>
  <si>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</si>
  <si>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</si>
  <si>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</si>
  <si>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</si>
  <si>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</si>
  <si>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</si>
  <si>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</si>
  <si>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</si>
  <si>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</si>
  <si>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</si>
  <si>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</si>
  <si>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</si>
  <si>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</si>
  <si>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</si>
  <si>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</si>
  <si>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</si>
  <si>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</si>
  <si>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</si>
  <si>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</si>
  <si>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</si>
  <si>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</si>
  <si>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</si>
  <si>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</si>
  <si>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</si>
  <si>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</si>
  <si>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</si>
  <si>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</si>
  <si>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</si>
  <si>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</si>
  <si>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</si>
  <si>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</si>
  <si>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</si>
  <si>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</si>
  <si>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</si>
  <si>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</si>
  <si>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</si>
  <si>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</si>
  <si>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</si>
  <si>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</si>
  <si>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</si>
  <si>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</si>
  <si>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</si>
  <si>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</si>
  <si>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</si>
  <si>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</si>
  <si>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</si>
  <si>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</si>
  <si>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</si>
  <si>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</si>
  <si>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</si>
  <si>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</si>
  <si>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</si>
  <si>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</si>
  <si>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</si>
  <si>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</si>
  <si>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</si>
  <si>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</si>
  <si>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</si>
  <si>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</si>
  <si>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</si>
  <si>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</si>
  <si>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</si>
  <si>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</si>
  <si>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</si>
  <si>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</si>
  <si>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</si>
  <si>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</si>
  <si>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</si>
  <si>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</si>
  <si>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</si>
  <si>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</si>
  <si>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</si>
  <si>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</si>
  <si>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</si>
  <si>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</si>
  <si>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</si>
  <si>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</si>
  <si>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</si>
  <si>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</si>
  <si>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</si>
  <si>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</si>
  <si>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</si>
  <si>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</si>
  <si>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</si>
  <si>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</si>
  <si>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</si>
  <si>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</si>
  <si>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</si>
  <si>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</si>
  <si>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</si>
  <si>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</si>
  <si>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</si>
  <si>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</si>
  <si>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</si>
  <si>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</si>
  <si>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</si>
  <si>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</si>
  <si>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</si>
  <si>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</si>
  <si>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</si>
  <si>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</si>
  <si>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</si>
  <si>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</si>
  <si>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</si>
  <si>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</si>
  <si>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</si>
  <si>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</si>
  <si>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</si>
  <si>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</si>
  <si>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</si>
  <si>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</si>
  <si>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</si>
  <si>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</si>
  <si>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</si>
  <si>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</si>
  <si>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</si>
  <si>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</si>
  <si>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</si>
  <si>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</si>
  <si>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</si>
  <si>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</si>
  <si>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</si>
  <si>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</si>
  <si>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</si>
  <si>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</si>
  <si>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</si>
  <si>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</si>
  <si>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</si>
  <si>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</si>
  <si>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</si>
  <si>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</si>
  <si>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</si>
  <si>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</si>
  <si>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</si>
  <si>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</si>
  <si>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</si>
  <si>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</si>
  <si>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</si>
  <si>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</si>
  <si>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</si>
  <si>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</si>
  <si>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</si>
  <si>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</si>
  <si>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</si>
  <si>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</si>
  <si>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</si>
  <si>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</si>
  <si>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</si>
  <si>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</si>
  <si>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</si>
  <si>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</si>
  <si>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</si>
  <si>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</si>
  <si>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</si>
  <si>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</si>
  <si>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</si>
  <si>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</si>
  <si>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</si>
  <si>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</si>
  <si>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</si>
  <si>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</si>
  <si>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</si>
  <si>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</si>
  <si>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</si>
  <si>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</si>
  <si>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</si>
  <si>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</si>
  <si>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</si>
  <si>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</si>
  <si>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</si>
  <si>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</si>
  <si>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</si>
  <si>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</si>
  <si>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</si>
  <si>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</si>
  <si>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</si>
  <si>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</si>
  <si>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</si>
  <si>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</si>
  <si>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</si>
  <si>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</si>
  <si>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</si>
  <si>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</si>
  <si>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</si>
  <si>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</si>
  <si>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</si>
  <si>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</si>
  <si>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</si>
  <si>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</si>
  <si>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</si>
  <si>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</si>
  <si>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</si>
  <si>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</si>
  <si>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</si>
  <si>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</si>
  <si>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</si>
  <si>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</si>
  <si>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</si>
  <si>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</si>
  <si>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</si>
  <si>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</si>
  <si>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</si>
  <si>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</si>
  <si>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</si>
  <si>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</si>
  <si>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</si>
  <si>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</si>
  <si>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</si>
  <si>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</si>
  <si>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</si>
  <si>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</si>
  <si>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</si>
  <si>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</si>
  <si>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</si>
  <si>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</si>
  <si>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</si>
  <si>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</si>
  <si>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</si>
  <si>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</si>
  <si>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</si>
  <si>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</si>
  <si>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</si>
  <si>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</si>
  <si>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</si>
  <si>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</si>
  <si>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</si>
  <si>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</si>
  <si>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</si>
  <si>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</si>
  <si>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</si>
  <si>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</si>
  <si>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</si>
  <si>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</si>
  <si>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</si>
  <si>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</si>
  <si>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</si>
  <si>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</si>
  <si>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</si>
  <si>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</si>
  <si>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</si>
  <si>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</si>
  <si>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</si>
  <si>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</si>
  <si>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</si>
  <si>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</si>
  <si>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</si>
  <si>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</si>
  <si>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</si>
  <si>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</si>
  <si>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</si>
  <si>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</si>
  <si>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</si>
  <si>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</si>
  <si>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</si>
  <si>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</si>
  <si>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</si>
  <si>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</si>
  <si>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</si>
  <si>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</si>
  <si>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</si>
  <si>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</si>
  <si>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</si>
  <si>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</si>
  <si>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</si>
  <si>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</si>
  <si>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</si>
  <si>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</si>
  <si>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</si>
  <si>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</si>
  <si>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</si>
  <si>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</si>
  <si>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</si>
  <si>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</si>
  <si>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</si>
  <si>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</si>
  <si>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</si>
  <si>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</si>
  <si>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</si>
  <si>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</si>
  <si>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</si>
  <si>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</si>
  <si>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</si>
  <si>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</si>
  <si>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</si>
  <si>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</si>
  <si>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</si>
  <si>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</si>
  <si>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</si>
  <si>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</si>
  <si>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</si>
  <si>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</si>
  <si>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</si>
  <si>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</si>
  <si>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</si>
  <si>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</si>
  <si>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</si>
  <si>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</si>
  <si>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</si>
  <si>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</si>
  <si>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</si>
  <si>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</si>
  <si>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</si>
  <si>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</si>
  <si>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</si>
  <si>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</si>
  <si>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</si>
  <si>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</si>
  <si>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</si>
  <si>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</si>
  <si>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</si>
  <si>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</si>
  <si>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</si>
  <si>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</si>
  <si>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</si>
  <si>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</si>
  <si>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</si>
  <si>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</si>
  <si>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</si>
  <si>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</si>
  <si>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</si>
  <si>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</si>
  <si>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</si>
  <si>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</si>
  <si>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</si>
  <si>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</si>
  <si>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</si>
  <si>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</si>
  <si>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</si>
  <si>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</si>
  <si>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</si>
  <si>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</si>
  <si>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</si>
  <si>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</si>
  <si>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</si>
  <si>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</si>
  <si>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</si>
  <si>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</si>
  <si>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</si>
  <si>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</si>
  <si>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</si>
  <si>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</si>
  <si>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</si>
  <si>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</si>
  <si>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</si>
  <si>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</si>
  <si>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</si>
  <si>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</si>
  <si>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</si>
  <si>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</si>
  <si>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</si>
  <si>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</si>
  <si>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</si>
  <si>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</si>
  <si>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</si>
  <si>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</si>
  <si>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</si>
  <si>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</si>
  <si>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</si>
  <si>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</si>
  <si>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</si>
  <si>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</si>
  <si>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</si>
  <si>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</si>
  <si>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</si>
  <si>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</si>
  <si>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</si>
  <si>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</si>
  <si>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</si>
  <si>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</si>
  <si>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</si>
  <si>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</si>
  <si>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</si>
  <si>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</si>
  <si>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</si>
  <si>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</si>
  <si>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</si>
  <si>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</si>
  <si>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</si>
  <si>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</si>
  <si>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</si>
  <si>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</si>
  <si>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</si>
  <si>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</si>
  <si>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</si>
  <si>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</si>
  <si>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</si>
  <si>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</si>
  <si>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</si>
  <si>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</si>
  <si>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</si>
  <si>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</si>
  <si>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</si>
  <si>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</si>
  <si>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</si>
  <si>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</si>
  <si>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</si>
  <si>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</si>
  <si>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</si>
  <si>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</si>
  <si>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</si>
  <si>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</si>
  <si>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</si>
  <si>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</si>
  <si>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</si>
  <si>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</si>
  <si>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</si>
  <si>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</si>
  <si>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</si>
  <si>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</si>
  <si>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</si>
  <si>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</si>
  <si>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</si>
  <si>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</si>
  <si>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</si>
  <si>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</si>
  <si>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</si>
  <si>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</si>
  <si>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</si>
  <si>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</si>
  <si>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</si>
  <si>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</si>
  <si>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</si>
  <si>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</si>
  <si>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</si>
  <si>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</si>
  <si>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</si>
  <si>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</si>
  <si>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</si>
  <si>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</si>
  <si>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</si>
  <si>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</si>
  <si>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</si>
  <si>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</si>
  <si>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</si>
  <si>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</si>
  <si>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</si>
  <si>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</si>
  <si>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</si>
  <si>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</si>
  <si>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</si>
  <si>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</si>
  <si>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</si>
  <si>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</si>
  <si>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</si>
  <si>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</si>
  <si>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</si>
  <si>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</si>
  <si>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</si>
  <si>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</si>
  <si>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</si>
  <si>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</si>
  <si>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</si>
  <si>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</si>
  <si>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</si>
  <si>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</si>
  <si>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</si>
  <si>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</si>
  <si>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</si>
  <si>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</si>
  <si>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</si>
  <si>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</si>
  <si>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</si>
  <si>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</si>
  <si>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</si>
  <si>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</si>
  <si>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</si>
  <si>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</si>
  <si>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</si>
  <si>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</si>
  <si>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</si>
  <si>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</si>
  <si>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</si>
  <si>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</si>
  <si>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</si>
  <si>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</si>
  <si>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</si>
  <si>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</si>
  <si>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</si>
  <si>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</si>
  <si>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</si>
  <si>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</si>
  <si>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</si>
  <si>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</si>
  <si>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</si>
  <si>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</si>
  <si>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</si>
  <si>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</si>
  <si>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</si>
  <si>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</si>
  <si>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</si>
  <si>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</si>
  <si>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</si>
  <si>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</si>
  <si>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</si>
  <si>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</si>
  <si>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</si>
  <si>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</si>
  <si>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</si>
  <si>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</si>
  <si>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</si>
  <si>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</si>
  <si>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</si>
  <si>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</si>
  <si>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</si>
  <si>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</si>
  <si>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</si>
  <si>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</si>
  <si>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</si>
  <si>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</si>
  <si>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</si>
  <si>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</si>
  <si>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</si>
  <si>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</si>
  <si>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</si>
  <si>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</si>
  <si>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</si>
  <si>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</si>
  <si>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</si>
  <si>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</si>
  <si>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</si>
  <si>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</si>
  <si>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</si>
  <si>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</si>
  <si>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</si>
  <si>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</si>
  <si>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</si>
  <si>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</si>
  <si>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</si>
  <si>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</si>
  <si>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</si>
  <si>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</si>
  <si>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</si>
  <si>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</si>
  <si>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</si>
  <si>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</si>
  <si>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</si>
  <si>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</si>
  <si>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</si>
  <si>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</si>
  <si>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</si>
  <si>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</si>
  <si>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</si>
  <si>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</si>
  <si>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</si>
  <si>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</si>
  <si>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</si>
  <si>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</si>
  <si>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</si>
  <si>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</si>
  <si>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</si>
  <si>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</si>
  <si>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</si>
  <si>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</si>
  <si>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</si>
  <si>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</si>
  <si>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</si>
  <si>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</si>
  <si>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</si>
  <si>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</si>
  <si>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</si>
  <si>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</si>
  <si>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</si>
  <si>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</si>
  <si>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</si>
  <si>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</si>
  <si>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</si>
  <si>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</si>
  <si>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</si>
  <si>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</si>
  <si>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</si>
  <si>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</si>
  <si>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</si>
  <si>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</si>
  <si>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</si>
  <si>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</si>
  <si>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</si>
  <si>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</si>
  <si>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</si>
  <si>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</si>
  <si>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</si>
  <si>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</si>
  <si>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</si>
  <si>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</si>
  <si>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</si>
  <si>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</si>
  <si>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</si>
  <si>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</si>
  <si>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</si>
  <si>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</si>
  <si>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</si>
  <si>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</si>
  <si>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</si>
  <si>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</si>
  <si>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</si>
  <si>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</si>
  <si>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</si>
  <si>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</si>
  <si>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</si>
  <si>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</si>
  <si>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</si>
  <si>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</si>
  <si>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</si>
  <si>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</si>
  <si>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</si>
  <si>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</si>
  <si>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</si>
  <si>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</si>
  <si>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</si>
  <si>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</si>
  <si>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</si>
  <si>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</si>
  <si>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</si>
  <si>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</si>
  <si>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</si>
  <si>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</si>
  <si>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</si>
  <si>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</si>
  <si>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</si>
  <si>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</si>
  <si>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</si>
  <si>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</si>
  <si>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</si>
  <si>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</si>
  <si>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</si>
  <si>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</si>
  <si>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</si>
  <si>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</si>
  <si>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</si>
  <si>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</si>
  <si>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</si>
  <si>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</si>
  <si>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</si>
  <si>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</si>
  <si>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</si>
  <si>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</si>
  <si>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</si>
  <si>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</si>
  <si>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</si>
  <si>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</si>
  <si>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</si>
  <si>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</si>
  <si>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</si>
  <si>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</si>
  <si>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</si>
  <si>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</si>
  <si>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</si>
  <si>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</si>
  <si>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</si>
  <si>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</si>
  <si>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</si>
  <si>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</si>
  <si>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</si>
  <si>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</si>
  <si>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</si>
  <si>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</si>
  <si>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</si>
  <si>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</si>
  <si>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</si>
  <si>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</si>
  <si>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</si>
  <si>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</si>
  <si>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</si>
  <si>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</si>
  <si>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</si>
  <si>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</si>
  <si>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</si>
  <si>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</si>
  <si>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</si>
  <si>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</si>
  <si>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</si>
  <si>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</si>
  <si>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</si>
  <si>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</si>
  <si>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</si>
  <si>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</si>
  <si>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</si>
  <si>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</si>
  <si>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</si>
  <si>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</si>
  <si>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</si>
  <si>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</si>
  <si>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</si>
  <si>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</si>
  <si>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</si>
  <si>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</si>
  <si>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</si>
  <si>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</si>
  <si>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</si>
  <si>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</si>
  <si>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</si>
  <si>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</si>
  <si>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</si>
  <si>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</si>
  <si>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</si>
  <si>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</si>
  <si>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</si>
  <si>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</si>
  <si>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</si>
  <si>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</si>
  <si>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</si>
  <si>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</si>
  <si>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</si>
  <si>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</si>
  <si>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</si>
  <si>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</si>
  <si>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</si>
  <si>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</si>
  <si>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</si>
  <si>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</si>
  <si>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</si>
  <si>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</si>
  <si>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</si>
  <si>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</si>
  <si>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</si>
  <si>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</si>
  <si>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</si>
  <si>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</si>
  <si>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</si>
  <si>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</si>
  <si>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</si>
  <si>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</si>
  <si>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</si>
  <si>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</si>
  <si>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</si>
  <si>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</si>
  <si>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</si>
  <si>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</si>
  <si>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</si>
  <si>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</si>
  <si>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</si>
  <si>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</si>
  <si>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</si>
  <si>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</si>
  <si>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</si>
  <si>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</si>
  <si>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</si>
  <si>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</si>
  <si>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</si>
  <si>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</si>
  <si>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</si>
  <si>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</si>
  <si>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</si>
  <si>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</si>
  <si>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</si>
  <si>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</si>
  <si>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</si>
  <si>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</si>
  <si>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</si>
  <si>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</si>
  <si>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</si>
  <si>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</si>
  <si>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</si>
  <si>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</si>
  <si>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</si>
  <si>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</si>
  <si>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</si>
  <si>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</si>
  <si>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</si>
  <si>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</si>
  <si>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</si>
  <si>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</si>
  <si>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</si>
  <si>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</si>
  <si>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</si>
  <si>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</si>
  <si>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</si>
  <si>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</si>
  <si>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</si>
  <si>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</si>
  <si>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</si>
  <si>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</si>
  <si>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</si>
  <si>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</si>
  <si>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</si>
  <si>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</si>
  <si>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</si>
  <si>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</si>
  <si>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</si>
  <si>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</si>
  <si>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</si>
  <si>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</si>
  <si>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</si>
  <si>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</si>
  <si>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</si>
  <si>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</si>
  <si>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</si>
  <si>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</si>
  <si>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</si>
  <si>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</si>
  <si>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</si>
  <si>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</si>
  <si>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</si>
  <si>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</si>
  <si>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</si>
  <si>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</si>
  <si>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</si>
  <si>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</si>
  <si>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</si>
  <si>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</si>
  <si>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</si>
  <si>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</si>
  <si>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</si>
  <si>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</si>
  <si>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</si>
  <si>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</si>
  <si>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</si>
  <si>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</si>
  <si>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</si>
  <si>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</si>
  <si>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</si>
  <si>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</si>
  <si>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</si>
  <si>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</si>
  <si>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</si>
  <si>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</si>
  <si>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</si>
  <si>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</si>
  <si>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</si>
  <si>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</si>
  <si>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</si>
  <si>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</si>
  <si>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</si>
  <si>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</si>
  <si>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</si>
  <si>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</si>
  <si>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</si>
  <si>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</si>
  <si>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</si>
  <si>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</si>
  <si>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</si>
  <si>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</si>
  <si>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</si>
  <si>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</si>
  <si>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</si>
  <si>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</si>
  <si>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</si>
  <si>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</si>
  <si>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</si>
  <si>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</si>
  <si>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</si>
  <si>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</si>
  <si>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</si>
  <si>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</si>
  <si>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</si>
  <si>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</si>
  <si>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</si>
  <si>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</si>
  <si>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</si>
  <si>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</si>
  <si>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</si>
  <si>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</si>
  <si>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</si>
  <si>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</si>
  <si>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</si>
  <si>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</si>
  <si>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</si>
  <si>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</si>
  <si>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</si>
  <si>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</si>
  <si>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</si>
  <si>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</si>
  <si>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</si>
  <si>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</si>
  <si>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</si>
  <si>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</si>
  <si>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</si>
  <si>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</si>
  <si>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</si>
  <si>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</si>
  <si>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</si>
  <si>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</si>
  <si>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</si>
  <si>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</si>
  <si>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</si>
  <si>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</si>
  <si>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</si>
  <si>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</si>
  <si>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</si>
  <si>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</si>
  <si>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</si>
  <si>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</si>
  <si>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</si>
  <si>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</si>
  <si>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</si>
  <si>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</si>
  <si>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</si>
  <si>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</si>
  <si>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</si>
  <si>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</si>
  <si>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</si>
  <si>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</si>
  <si>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</si>
  <si>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</si>
  <si>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</si>
  <si>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</si>
  <si>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</si>
  <si>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</si>
  <si>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</si>
  <si>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</si>
  <si>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</si>
  <si>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</si>
  <si>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</si>
  <si>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</si>
  <si>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</si>
  <si>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</si>
  <si>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</si>
  <si>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</si>
  <si>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</si>
  <si>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</si>
  <si>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</si>
  <si>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</si>
  <si>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</si>
  <si>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</si>
  <si>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</si>
  <si>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</si>
  <si>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</si>
  <si>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</si>
  <si>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</si>
  <si>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</si>
  <si>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</si>
  <si>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</si>
  <si>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</si>
  <si>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</si>
  <si>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</si>
  <si>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</si>
  <si>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</si>
  <si>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</si>
  <si>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</si>
  <si>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</si>
  <si>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</si>
  <si>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</si>
  <si>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</si>
  <si>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</si>
  <si>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</si>
  <si>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</si>
  <si>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</si>
  <si>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</si>
  <si>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</si>
  <si>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</si>
  <si>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</si>
  <si>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</si>
  <si>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</si>
  <si>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</si>
  <si>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</si>
  <si>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</si>
  <si>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</si>
  <si>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</si>
  <si>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</si>
  <si>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</si>
  <si>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</si>
  <si>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</si>
  <si>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</si>
  <si>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</si>
  <si>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</si>
  <si>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</si>
  <si>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</si>
  <si>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</si>
  <si>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</si>
  <si>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</si>
  <si>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</si>
  <si>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</si>
  <si>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</si>
  <si>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</si>
  <si>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</si>
  <si>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</si>
  <si>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</si>
  <si>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</si>
  <si>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</si>
  <si>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</si>
  <si>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</si>
  <si>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</si>
  <si>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</si>
  <si>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</si>
  <si>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</si>
  <si>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</si>
  <si>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</si>
  <si>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</si>
  <si>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</si>
  <si>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</si>
  <si>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</si>
  <si>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</si>
  <si>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</si>
  <si>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</si>
  <si>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</si>
  <si>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</si>
  <si>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</si>
  <si>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</si>
  <si>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</si>
  <si>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</si>
  <si>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</si>
  <si>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</si>
  <si>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</si>
  <si>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</si>
  <si>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</si>
  <si>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</si>
  <si>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</si>
  <si>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</si>
  <si>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</si>
  <si>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</si>
  <si>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</si>
  <si>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</si>
  <si>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</si>
  <si>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</si>
  <si>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</si>
  <si>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</si>
  <si>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</si>
  <si>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</si>
  <si>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</si>
  <si>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</si>
  <si>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</si>
  <si>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</si>
  <si>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</si>
  <si>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</si>
  <si>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</si>
  <si>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</si>
  <si>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</si>
  <si>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</si>
  <si>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</si>
  <si>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</si>
  <si>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</si>
  <si>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</si>
  <si>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</si>
  <si>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</si>
  <si>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</si>
  <si>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</si>
  <si>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</si>
  <si>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</si>
  <si>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</si>
  <si>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</si>
  <si>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</si>
  <si>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</si>
  <si>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</si>
  <si>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</si>
  <si>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</si>
  <si>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</si>
  <si>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</si>
  <si>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</si>
  <si>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</si>
  <si>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</si>
  <si>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</si>
  <si>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</si>
  <si>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</si>
  <si>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</si>
  <si>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</si>
  <si>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</si>
  <si>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</si>
  <si>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</si>
  <si>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</si>
  <si>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</si>
  <si>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</si>
  <si>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</si>
  <si>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</si>
  <si>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</si>
  <si>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</si>
  <si>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</si>
  <si>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</si>
  <si>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</si>
  <si>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</si>
  <si>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</si>
  <si>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</si>
  <si>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</si>
  <si>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</si>
  <si>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</si>
  <si>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</si>
  <si>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</si>
  <si>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</si>
  <si>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</si>
  <si>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</si>
  <si>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</si>
  <si>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</si>
  <si>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</si>
  <si>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</si>
  <si>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</si>
  <si>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</si>
  <si>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</si>
  <si>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</si>
  <si>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</si>
  <si>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</si>
  <si>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</si>
  <si>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</si>
  <si>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</si>
  <si>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</si>
  <si>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</si>
  <si>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</si>
  <si>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</si>
  <si>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</si>
  <si>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</si>
  <si>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</si>
  <si>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</si>
  <si>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</si>
  <si>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</si>
  <si>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</si>
  <si>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</si>
  <si>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</si>
  <si>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</si>
  <si>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</si>
  <si>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</si>
  <si>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</si>
  <si>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</si>
  <si>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</si>
  <si>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</si>
  <si>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</si>
  <si>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</si>
  <si>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</si>
  <si>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</si>
  <si>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</si>
  <si>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</si>
  <si>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</si>
  <si>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</si>
  <si>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</si>
  <si>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</si>
  <si>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</si>
  <si>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</si>
  <si>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</si>
  <si>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</si>
  <si>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</si>
  <si>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</si>
  <si>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</si>
  <si>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</si>
  <si>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</si>
  <si>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</si>
  <si>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</si>
  <si>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</si>
  <si>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</si>
  <si>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</si>
  <si>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</si>
  <si>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</si>
  <si>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</si>
  <si>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</si>
  <si>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</si>
  <si>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</si>
  <si>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</si>
  <si>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</si>
  <si>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</si>
  <si>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</si>
  <si>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</si>
  <si>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</si>
  <si>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</si>
  <si>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</si>
  <si>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</si>
  <si>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</si>
  <si>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</si>
  <si>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</si>
  <si>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</si>
  <si>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</si>
  <si>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</si>
  <si>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</si>
  <si>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</si>
  <si>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</si>
  <si>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</si>
  <si>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</si>
  <si>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</si>
  <si>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</si>
  <si>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</si>
  <si>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</si>
  <si>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</si>
  <si>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</si>
  <si>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</si>
  <si>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</si>
  <si>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</si>
  <si>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</si>
  <si>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</si>
  <si>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</si>
  <si>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</si>
  <si>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</si>
  <si>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</si>
  <si>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</si>
  <si>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</si>
  <si>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</si>
  <si>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</si>
  <si>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</si>
  <si>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</si>
  <si>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</si>
  <si>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</si>
  <si>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</si>
  <si>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</si>
  <si>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</si>
  <si>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</si>
  <si>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</si>
  <si>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</si>
  <si>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</si>
  <si>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</si>
  <si>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</si>
  <si>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</si>
  <si>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</si>
  <si>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</si>
  <si>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</si>
  <si>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</si>
  <si>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</si>
  <si>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</si>
  <si>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</si>
  <si>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</si>
  <si>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</si>
  <si>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</si>
  <si>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</si>
  <si>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</si>
  <si>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</si>
  <si>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</si>
  <si>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</si>
  <si>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</si>
  <si>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</si>
  <si>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</si>
  <si>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</si>
  <si>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</si>
  <si>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</si>
  <si>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</si>
  <si>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</si>
  <si>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</si>
  <si>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</si>
  <si>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</si>
  <si>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</si>
  <si>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</si>
  <si>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</si>
  <si>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</si>
  <si>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</si>
  <si>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</si>
  <si>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</si>
  <si>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</si>
  <si>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</si>
  <si>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</si>
  <si>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</si>
  <si>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</si>
  <si>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</si>
  <si>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</si>
  <si>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</si>
  <si>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</si>
  <si>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</si>
  <si>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</si>
  <si>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</si>
  <si>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</si>
  <si>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</si>
  <si>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</si>
  <si>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</si>
  <si>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</si>
  <si>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</si>
  <si>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</si>
  <si>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</si>
  <si>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</si>
  <si>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</si>
  <si>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</si>
  <si>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</si>
  <si>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</si>
  <si>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</si>
  <si>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</si>
  <si>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</si>
  <si>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</si>
  <si>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</si>
  <si>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</si>
  <si>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</si>
  <si>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</si>
  <si>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</si>
  <si>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</si>
  <si>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</si>
  <si>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</si>
  <si>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</si>
  <si>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</si>
  <si>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</si>
  <si>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</si>
  <si>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</si>
  <si>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</si>
  <si>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</si>
  <si>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</si>
  <si>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</si>
  <si>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</si>
  <si>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</si>
  <si>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</si>
  <si>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</si>
  <si>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</si>
  <si>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</si>
  <si>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</si>
  <si>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</si>
  <si>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</si>
  <si>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</si>
  <si>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</si>
  <si>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</si>
  <si>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</si>
  <si>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</si>
  <si>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</si>
  <si>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</si>
  <si>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</si>
  <si>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</si>
  <si>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</si>
  <si>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</si>
  <si>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</si>
  <si>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</si>
  <si>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</si>
  <si>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</si>
  <si>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</si>
  <si>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</si>
  <si>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</si>
  <si>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</si>
  <si>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</si>
  <si>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</si>
  <si>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</si>
  <si>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</si>
  <si>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</si>
  <si>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</si>
  <si>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</si>
  <si>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</si>
  <si>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</si>
  <si>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</si>
  <si>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</si>
  <si>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</si>
  <si>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</si>
  <si>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</si>
  <si>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</si>
  <si>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</si>
  <si>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</si>
  <si>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</si>
  <si>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</si>
  <si>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</si>
  <si>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</si>
  <si>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</si>
  <si>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</si>
  <si>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</si>
  <si>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</si>
  <si>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</si>
  <si>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</si>
  <si>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</si>
  <si>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</si>
  <si>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</si>
  <si>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</si>
  <si>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</si>
  <si>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</si>
  <si>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</si>
  <si>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</si>
  <si>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</si>
  <si>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</si>
  <si>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</si>
  <si>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</si>
  <si>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</si>
  <si>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</si>
  <si>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</si>
  <si>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</si>
  <si>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</si>
  <si>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</si>
  <si>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</si>
  <si>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</si>
  <si>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</si>
  <si>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</si>
  <si>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</si>
  <si>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</si>
  <si>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</si>
  <si>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</si>
  <si>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</si>
  <si>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</si>
  <si>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</si>
  <si>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</si>
  <si>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</si>
  <si>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</si>
  <si>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</si>
  <si>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</si>
  <si>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</si>
  <si>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</si>
  <si>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</si>
  <si>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</si>
  <si>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</si>
  <si>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</si>
  <si>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</si>
  <si>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</si>
  <si>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</si>
  <si>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</si>
  <si>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</si>
  <si>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</si>
  <si>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</si>
  <si>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</si>
  <si>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</si>
  <si>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</si>
  <si>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</si>
  <si>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</si>
  <si>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</si>
  <si>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</si>
  <si>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</si>
  <si>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</si>
  <si>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</si>
  <si>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</si>
  <si>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</si>
  <si>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</si>
  <si>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</si>
  <si>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</si>
  <si>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</si>
  <si>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</si>
  <si>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</si>
  <si>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</si>
  <si>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</si>
  <si>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</si>
  <si>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</si>
  <si>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</si>
  <si>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</si>
  <si>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</si>
  <si>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</si>
  <si>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</si>
  <si>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</si>
  <si>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</si>
  <si>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</si>
  <si>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</si>
  <si>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</si>
  <si>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</si>
  <si>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</si>
  <si>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</si>
  <si>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</si>
  <si>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</si>
  <si>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</si>
  <si>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</si>
  <si>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</si>
  <si>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</si>
  <si>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</si>
  <si>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</si>
  <si>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</si>
  <si>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</si>
  <si>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</si>
  <si>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</si>
  <si>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</si>
  <si>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</si>
  <si>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</si>
  <si>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</si>
  <si>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</si>
  <si>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</si>
  <si>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</si>
  <si>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</si>
  <si>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</si>
  <si>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</si>
  <si>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</si>
  <si>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</si>
  <si>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</si>
  <si>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</si>
  <si>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</si>
  <si>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</si>
  <si>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</si>
  <si>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</si>
  <si>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</si>
  <si>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</si>
  <si>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</si>
  <si>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</si>
  <si>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</si>
  <si>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</si>
  <si>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</si>
  <si>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</si>
  <si>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</si>
  <si>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</si>
  <si>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</si>
  <si>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</si>
  <si>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</si>
  <si>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</si>
  <si>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</si>
  <si>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</si>
  <si>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</si>
  <si>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</si>
  <si>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</si>
  <si>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</si>
  <si>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</si>
  <si>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</si>
  <si>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</si>
  <si>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</si>
  <si>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</si>
  <si>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</si>
  <si>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</si>
  <si>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</si>
  <si>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</si>
  <si>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</si>
  <si>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</si>
  <si>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</si>
  <si>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</si>
  <si>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</si>
  <si>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</si>
  <si>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</si>
  <si>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</si>
  <si>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</si>
  <si>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</si>
  <si>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</si>
  <si>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</si>
  <si>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</si>
  <si>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</si>
  <si>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</si>
  <si>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</si>
  <si>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</si>
  <si>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</si>
  <si>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</si>
  <si>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</si>
  <si>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</si>
  <si>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</si>
  <si>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</si>
  <si>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</si>
  <si>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</si>
  <si>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</si>
  <si>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</si>
  <si>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</si>
  <si>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</si>
  <si>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</si>
  <si>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</si>
  <si>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</si>
  <si>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</si>
  <si>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</si>
  <si>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</si>
  <si>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</si>
  <si>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</si>
  <si>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</si>
  <si>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</si>
  <si>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</si>
  <si>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</si>
  <si>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</si>
  <si>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</si>
  <si>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</si>
  <si>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</si>
  <si>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</si>
  <si>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</si>
  <si>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</si>
  <si>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</si>
  <si>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</si>
  <si>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</si>
  <si>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</si>
  <si>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</si>
  <si>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</si>
  <si>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</si>
  <si>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</si>
  <si>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</si>
  <si>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</si>
  <si>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</si>
  <si>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</si>
  <si>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</si>
  <si>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</si>
  <si>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</si>
  <si>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</si>
  <si>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</si>
  <si>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</si>
  <si>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</si>
  <si>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</si>
  <si>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</si>
  <si>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</si>
  <si>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</si>
  <si>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</si>
  <si>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</si>
  <si>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</si>
  <si>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</si>
  <si>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</si>
  <si>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</si>
  <si>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</si>
  <si>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</si>
  <si>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</si>
  <si>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</si>
  <si>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</si>
  <si>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</si>
  <si>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</si>
  <si>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</si>
  <si>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</si>
  <si>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</si>
  <si>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</si>
  <si>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</si>
  <si>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</si>
  <si>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</si>
  <si>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</si>
  <si>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</si>
  <si>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</si>
  <si>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</si>
  <si>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</si>
  <si>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</si>
  <si>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</si>
  <si>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</si>
  <si>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</si>
  <si>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</si>
  <si>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</si>
  <si>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</si>
  <si>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</si>
  <si>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</si>
  <si>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</si>
  <si>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</si>
  <si>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</si>
  <si>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</si>
  <si>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</si>
  <si>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</si>
  <si>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</si>
  <si>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</si>
  <si>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</si>
  <si>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</si>
  <si>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</si>
  <si>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</si>
  <si>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</si>
  <si>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</si>
  <si>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</si>
  <si>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</si>
  <si>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</si>
  <si>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</si>
  <si>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</si>
  <si>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</si>
  <si>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</si>
  <si>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</si>
  <si>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</si>
  <si>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</si>
  <si>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</si>
  <si>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</si>
  <si>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</si>
  <si>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</si>
  <si>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</si>
  <si>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</si>
  <si>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</si>
  <si>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</si>
  <si>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</si>
  <si>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</si>
  <si>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</si>
  <si>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</si>
  <si>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</si>
  <si>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</si>
  <si>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</si>
  <si>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</si>
  <si>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</si>
  <si>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</si>
  <si>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</si>
  <si>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</si>
  <si>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</si>
  <si>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</si>
  <si>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</si>
  <si>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</si>
  <si>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</si>
  <si>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</si>
  <si>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</si>
  <si>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</si>
  <si>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</si>
  <si>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</si>
  <si>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</si>
  <si>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</si>
  <si>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</si>
  <si>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</si>
  <si>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</si>
  <si>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</si>
  <si>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</si>
  <si>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</si>
  <si>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</si>
  <si>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</si>
  <si>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</si>
  <si>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</si>
  <si>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</si>
  <si>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</si>
  <si>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</si>
  <si>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</si>
  <si>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</si>
  <si>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</si>
  <si>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</si>
  <si>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</si>
  <si>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</si>
  <si>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</si>
  <si>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</si>
  <si>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</si>
  <si>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</si>
  <si>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</si>
  <si>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</si>
  <si>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</si>
  <si>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</si>
  <si>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</si>
  <si>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</si>
  <si>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</si>
  <si>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</si>
  <si>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</si>
  <si>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</si>
  <si>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</si>
  <si>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</si>
  <si>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</si>
  <si>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</si>
  <si>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</si>
  <si>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</si>
  <si>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</si>
  <si>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</si>
  <si>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</si>
  <si>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</si>
  <si>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</si>
  <si>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</si>
  <si>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</si>
  <si>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</si>
  <si>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</si>
  <si>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</si>
  <si>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</si>
  <si>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</si>
  <si>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</si>
  <si>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</si>
  <si>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</si>
  <si>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</si>
  <si>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</si>
  <si>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</si>
  <si>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</si>
  <si>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</si>
  <si>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</si>
  <si>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</si>
  <si>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</si>
  <si>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</si>
  <si>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</si>
  <si>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</si>
  <si>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</si>
  <si>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</si>
  <si>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</si>
  <si>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</si>
  <si>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</si>
  <si>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</si>
  <si>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</si>
  <si>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</si>
  <si>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</si>
  <si>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</si>
  <si>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</si>
  <si>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</si>
  <si>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</si>
  <si>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</si>
  <si>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</si>
  <si>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</si>
  <si>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</si>
  <si>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</si>
  <si>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</si>
  <si>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</si>
  <si>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</si>
  <si>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</si>
  <si>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</si>
  <si>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</si>
  <si>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</si>
  <si>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</si>
  <si>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</si>
  <si>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</si>
  <si>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</si>
  <si>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</si>
  <si>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</si>
  <si>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</si>
  <si>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</si>
  <si>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</si>
  <si>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</si>
  <si>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</si>
  <si>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</si>
  <si>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</si>
  <si>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</si>
  <si>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</si>
  <si>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</si>
  <si>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</si>
  <si>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</si>
  <si>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</si>
  <si>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</si>
  <si>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</si>
  <si>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</si>
  <si>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</si>
  <si>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</si>
  <si>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</si>
  <si>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</si>
  <si>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</si>
  <si>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</si>
  <si>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</si>
  <si>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</si>
  <si>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</si>
  <si>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</si>
  <si>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</si>
  <si>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</si>
  <si>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</si>
  <si>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</si>
  <si>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</si>
  <si>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</si>
  <si>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</si>
  <si>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</si>
  <si>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</si>
  <si>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</si>
  <si>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</si>
  <si>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</si>
  <si>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</si>
  <si>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</si>
  <si>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</si>
  <si>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</si>
  <si>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</si>
  <si>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</si>
  <si>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</si>
  <si>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</si>
  <si>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</si>
  <si>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</si>
  <si>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</si>
  <si>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</si>
  <si>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</si>
  <si>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</si>
  <si>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</si>
  <si>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</si>
  <si>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</si>
  <si>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</si>
  <si>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</si>
  <si>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</si>
  <si>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</si>
  <si>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</si>
  <si>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</si>
  <si>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</si>
  <si>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</si>
  <si>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</si>
  <si>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</si>
  <si>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</si>
  <si>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</si>
  <si>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</si>
  <si>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</si>
  <si>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</si>
  <si>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</si>
  <si>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</si>
  <si>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</si>
  <si>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</si>
  <si>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</si>
  <si>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</si>
  <si>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</si>
  <si>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</si>
  <si>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</si>
  <si>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</si>
  <si>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</si>
  <si>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</si>
  <si>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</si>
  <si>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</si>
  <si>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</si>
  <si>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</si>
  <si>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</si>
  <si>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</si>
  <si>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</si>
  <si>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</si>
  <si>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</si>
  <si>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</si>
  <si>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</si>
  <si>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</si>
  <si>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</si>
  <si>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</si>
  <si>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</si>
  <si>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</si>
  <si>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</si>
  <si>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</si>
  <si>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</si>
  <si>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</si>
  <si>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</si>
  <si>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</si>
  <si>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</si>
  <si>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</si>
  <si>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</si>
  <si>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</si>
  <si>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</si>
  <si>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</si>
  <si>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</si>
  <si>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</si>
  <si>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</si>
  <si>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</si>
  <si>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</si>
  <si>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</si>
  <si>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</si>
  <si>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</si>
  <si>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</si>
  <si>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</si>
  <si>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</si>
  <si>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</si>
  <si>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</si>
  <si>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</si>
  <si>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</si>
  <si>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</si>
  <si>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</si>
  <si>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</si>
  <si>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</si>
  <si>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</si>
  <si>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</si>
  <si>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</si>
  <si>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</si>
  <si>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</si>
  <si>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</si>
  <si>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</si>
  <si>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</si>
  <si>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</si>
  <si>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</si>
  <si>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</si>
  <si>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</si>
  <si>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</si>
  <si>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</si>
  <si>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</si>
  <si>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</si>
  <si>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</si>
  <si>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</si>
  <si>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</si>
  <si>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</si>
  <si>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</si>
  <si>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</si>
  <si>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</si>
  <si>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</si>
  <si>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</si>
  <si>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</si>
  <si>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</si>
  <si>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</si>
  <si>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</si>
  <si>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</si>
  <si>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</si>
  <si>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</si>
  <si>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</si>
  <si>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</si>
  <si>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</si>
  <si>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</si>
  <si>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</si>
  <si>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</si>
  <si>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</si>
  <si>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</si>
  <si>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</si>
  <si>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</si>
  <si>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</si>
  <si>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</si>
  <si>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</si>
  <si>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</si>
  <si>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</si>
  <si>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</si>
  <si>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</si>
  <si>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</si>
  <si>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</si>
  <si>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</si>
  <si>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</si>
  <si>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</si>
  <si>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</si>
  <si>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</si>
  <si>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</si>
  <si>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</si>
  <si>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</si>
  <si>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</si>
  <si>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</si>
  <si>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</si>
  <si>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</si>
  <si>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</si>
  <si>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</si>
  <si>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</si>
  <si>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</si>
  <si>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</si>
  <si>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</si>
  <si>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</si>
  <si>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</si>
  <si>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</si>
  <si>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</si>
  <si>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</si>
  <si>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</si>
  <si>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</si>
  <si>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</si>
  <si>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</si>
  <si>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</si>
  <si>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</si>
  <si>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</si>
  <si>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</si>
  <si>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</si>
  <si>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</si>
  <si>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</si>
  <si>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</si>
  <si>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</si>
  <si>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</si>
  <si>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</si>
  <si>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</si>
  <si>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</si>
  <si>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</si>
  <si>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</si>
  <si>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</si>
  <si>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</si>
  <si>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</si>
  <si>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</si>
  <si>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</si>
  <si>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</si>
  <si>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</si>
  <si>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</si>
  <si>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</si>
  <si>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</si>
  <si>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</si>
  <si>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</si>
  <si>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</si>
  <si>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</si>
  <si>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</si>
  <si>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</si>
  <si>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</si>
  <si>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</si>
  <si>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</si>
  <si>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</si>
  <si>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</si>
  <si>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</si>
  <si>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</si>
  <si>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</si>
  <si>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</si>
  <si>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</si>
  <si>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</si>
  <si>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</si>
  <si>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</si>
  <si>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</si>
  <si>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</si>
  <si>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</si>
  <si>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</si>
  <si>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</si>
  <si>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</si>
  <si>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</si>
  <si>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</si>
  <si>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</si>
  <si>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</si>
  <si>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</si>
  <si>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</si>
  <si>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</si>
  <si>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</si>
  <si>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</si>
  <si>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</si>
  <si>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</si>
  <si>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</si>
  <si>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</si>
  <si>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</si>
  <si>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</si>
  <si>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</si>
  <si>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</si>
  <si>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</si>
  <si>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</si>
  <si>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</si>
  <si>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</si>
  <si>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</si>
  <si>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</si>
  <si>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</si>
  <si>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</si>
  <si>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</si>
  <si>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</si>
  <si>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</si>
  <si>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</si>
  <si>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</si>
  <si>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</si>
  <si>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</si>
  <si>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</si>
  <si>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</si>
  <si>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</si>
  <si>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</si>
  <si>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</si>
  <si>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</si>
  <si>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</si>
  <si>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</si>
  <si>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</si>
  <si>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</si>
  <si>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</si>
  <si>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</si>
  <si>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</si>
  <si>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</si>
  <si>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</si>
  <si>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</si>
  <si>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</si>
  <si>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</si>
  <si>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</si>
  <si>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</si>
  <si>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</si>
  <si>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</si>
  <si>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</si>
  <si>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</si>
  <si>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</si>
  <si>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</si>
  <si>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</si>
  <si>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</si>
  <si>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</si>
  <si>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</si>
  <si>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</si>
  <si>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</si>
  <si>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</si>
  <si>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</si>
  <si>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</si>
  <si>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</si>
  <si>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</si>
  <si>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</si>
  <si>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</si>
  <si>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</si>
  <si>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</si>
  <si>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</si>
  <si>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</si>
  <si>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</si>
  <si>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</si>
  <si>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</si>
  <si>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</si>
  <si>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</si>
  <si>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</si>
  <si>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</si>
  <si>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</si>
  <si>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</si>
  <si>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</si>
  <si>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</si>
  <si>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</si>
  <si>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</si>
  <si>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</si>
  <si>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</si>
  <si>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</si>
  <si>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</si>
  <si>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</si>
  <si>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</si>
  <si>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</si>
  <si>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</si>
  <si>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</si>
  <si>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</si>
  <si>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</si>
  <si>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</si>
  <si>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</si>
  <si>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</si>
  <si>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</si>
  <si>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</si>
  <si>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</si>
  <si>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</si>
  <si>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</si>
  <si>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</si>
  <si>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</si>
  <si>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</si>
  <si>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</si>
  <si>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</si>
  <si>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</si>
  <si>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</si>
  <si>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</si>
  <si>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</si>
  <si>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</si>
  <si>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</si>
  <si>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</si>
  <si>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</si>
  <si>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</si>
  <si>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</si>
  <si>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</si>
  <si>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</si>
  <si>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</si>
  <si>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</si>
  <si>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</si>
  <si>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</si>
  <si>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</si>
  <si>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</si>
  <si>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</si>
  <si>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</si>
  <si>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</si>
  <si>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</si>
  <si>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</si>
  <si>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</si>
  <si>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</si>
  <si>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</si>
  <si>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</si>
  <si>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</si>
  <si>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</si>
  <si>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</si>
  <si>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</si>
  <si>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</si>
  <si>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</si>
  <si>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</si>
  <si>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</si>
  <si>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</si>
  <si>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</si>
  <si>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</si>
  <si>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</si>
  <si>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</si>
  <si>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</si>
  <si>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</si>
  <si>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</si>
  <si>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</si>
  <si>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</si>
  <si>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</si>
  <si>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</si>
  <si>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</si>
  <si>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</si>
  <si>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</si>
  <si>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</si>
  <si>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</si>
  <si>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</si>
  <si>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</si>
  <si>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</si>
  <si>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</si>
  <si>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</si>
  <si>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</si>
  <si>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</si>
  <si>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</si>
  <si>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</si>
  <si>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</si>
  <si>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</si>
  <si>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</si>
  <si>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</si>
  <si>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</si>
  <si>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</si>
  <si>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</si>
  <si>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</si>
  <si>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</si>
  <si>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</si>
  <si>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</si>
  <si>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</si>
  <si>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</si>
  <si>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</si>
  <si>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</si>
  <si>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</si>
  <si>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</si>
  <si>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</si>
  <si>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</si>
  <si>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</si>
  <si>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</si>
  <si>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</si>
  <si>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</si>
  <si>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</si>
  <si>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</si>
  <si>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</si>
  <si>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</si>
  <si>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</si>
  <si>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</si>
  <si>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</si>
  <si>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</si>
  <si>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</si>
  <si>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</si>
  <si>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</si>
  <si>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</si>
  <si>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</si>
  <si>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</si>
  <si>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</si>
  <si>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</si>
  <si>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</si>
  <si>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</si>
  <si>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</si>
  <si>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</si>
  <si>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</si>
  <si>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</si>
  <si>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</si>
  <si>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</si>
  <si>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</si>
  <si>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</si>
  <si>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</si>
  <si>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</si>
  <si>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</si>
  <si>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</si>
  <si>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</si>
  <si>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</si>
  <si>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</si>
  <si>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</si>
  <si>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</si>
  <si>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</si>
  <si>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</si>
  <si>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</si>
  <si>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</si>
  <si>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</si>
  <si>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</si>
  <si>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</si>
  <si>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</si>
  <si>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</si>
  <si>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</si>
  <si>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</si>
  <si>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</si>
  <si>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</si>
  <si>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</si>
  <si>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</si>
  <si>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</si>
  <si>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</si>
  <si>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</si>
  <si>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</si>
  <si>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</si>
  <si>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</si>
  <si>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</si>
  <si>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</si>
  <si>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</si>
  <si>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</si>
  <si>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</si>
  <si>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</si>
  <si>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</si>
  <si>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</si>
  <si>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</si>
  <si>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</si>
  <si>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</si>
  <si>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</si>
  <si>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</si>
  <si>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</si>
  <si>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</si>
  <si>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</si>
  <si>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</si>
  <si>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</si>
  <si>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</si>
  <si>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</si>
  <si>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</si>
  <si>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</si>
  <si>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</si>
  <si>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</si>
  <si>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</si>
  <si>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</si>
  <si>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</si>
  <si>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</si>
  <si>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</si>
  <si>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</si>
  <si>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</si>
  <si>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</si>
  <si>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</si>
  <si>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</si>
  <si>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</si>
  <si>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</si>
  <si>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</si>
  <si>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</si>
  <si>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</si>
  <si>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</si>
  <si>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</si>
  <si>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</si>
  <si>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</si>
  <si>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</si>
  <si>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</si>
  <si>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</si>
  <si>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</si>
  <si>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</si>
  <si>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</si>
  <si>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</si>
  <si>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</si>
  <si>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</si>
  <si>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</si>
  <si>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</si>
  <si>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</si>
  <si>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</si>
  <si>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</si>
  <si>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</si>
  <si>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</si>
  <si>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</si>
  <si>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</si>
  <si>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</si>
  <si>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</si>
  <si>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</si>
  <si>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</si>
  <si>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</si>
  <si>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</si>
  <si>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</si>
  <si>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</si>
  <si>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</si>
  <si>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</si>
  <si>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</si>
  <si>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</si>
  <si>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</si>
  <si>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</si>
  <si>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</si>
  <si>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</si>
  <si>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</si>
  <si>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</si>
  <si>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</si>
  <si>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</si>
  <si>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</si>
  <si>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</si>
  <si>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</si>
  <si>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</si>
  <si>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</si>
  <si>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</si>
  <si>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</si>
  <si>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</si>
  <si>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</si>
  <si>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</si>
  <si>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</si>
  <si>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</si>
  <si>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</si>
  <si>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</si>
  <si>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</si>
  <si>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</si>
  <si>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</si>
  <si>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</si>
  <si>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</si>
  <si>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</si>
  <si>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</si>
  <si>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</si>
  <si>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</si>
  <si>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</si>
  <si>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</si>
  <si>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</si>
  <si>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</si>
  <si>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</si>
  <si>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</si>
  <si>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</si>
  <si>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</si>
  <si>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</si>
  <si>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</si>
  <si>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</si>
  <si>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</si>
  <si>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</si>
  <si>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</si>
  <si>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</si>
  <si>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</si>
  <si>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</si>
  <si>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</si>
  <si>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</si>
  <si>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</si>
  <si>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</si>
  <si>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</si>
  <si>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</si>
  <si>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</si>
  <si>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</si>
  <si>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</si>
  <si>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</si>
  <si>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</si>
  <si>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</si>
  <si>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</si>
  <si>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</si>
  <si>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</si>
  <si>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</si>
  <si>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</si>
  <si>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</si>
  <si>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</si>
  <si>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</si>
  <si>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</si>
  <si>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</si>
  <si>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</si>
  <si>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</si>
  <si>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</si>
  <si>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</si>
  <si>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</si>
  <si>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</si>
  <si>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</si>
  <si>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</si>
  <si>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</si>
  <si>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</si>
  <si>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</si>
  <si>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</si>
  <si>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</si>
  <si>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</si>
  <si>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</si>
  <si>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</si>
  <si>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</si>
  <si>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</si>
  <si>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</si>
  <si>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</si>
  <si>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</si>
  <si>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</si>
  <si>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</si>
  <si>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</si>
  <si>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</si>
  <si>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</si>
  <si>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</si>
  <si>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</si>
  <si>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</si>
  <si>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</si>
  <si>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</si>
  <si>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</si>
  <si>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</si>
  <si>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</si>
  <si>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</si>
  <si>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</si>
  <si>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</si>
  <si>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</si>
  <si>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</si>
  <si>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</si>
  <si>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</si>
  <si>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</si>
  <si>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</si>
  <si>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</si>
  <si>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</si>
  <si>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</si>
  <si>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</si>
  <si>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</si>
  <si>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</si>
  <si>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</si>
  <si>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</si>
  <si>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</si>
  <si>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</si>
  <si>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</si>
  <si>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</si>
  <si>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</si>
  <si>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</si>
  <si>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</si>
  <si>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</si>
  <si>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</si>
  <si>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</si>
  <si>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</si>
  <si>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</si>
  <si>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</si>
  <si>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</si>
  <si>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</si>
  <si>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</si>
  <si>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</si>
  <si>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</si>
  <si>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</si>
  <si>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</si>
  <si>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</si>
  <si>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</si>
  <si>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</si>
  <si>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</si>
  <si>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</si>
  <si>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</si>
  <si>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</si>
  <si>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</si>
  <si>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</si>
  <si>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</si>
  <si>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</si>
  <si>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</si>
  <si>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</si>
  <si>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</si>
  <si>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</si>
  <si>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</si>
  <si>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</si>
  <si>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</si>
  <si>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</si>
  <si>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</si>
  <si>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</si>
  <si>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</si>
  <si>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</si>
  <si>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</si>
  <si>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</si>
  <si>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</si>
  <si>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</si>
  <si>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</si>
  <si>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</si>
  <si>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</si>
  <si>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</si>
  <si>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</si>
  <si>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</si>
  <si>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</si>
  <si>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</si>
  <si>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</si>
  <si>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</si>
  <si>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</si>
  <si>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</si>
  <si>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</si>
  <si>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</si>
  <si>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</si>
  <si>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</si>
  <si>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</si>
  <si>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</si>
  <si>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</si>
  <si>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</si>
  <si>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</si>
  <si>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</si>
  <si>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</si>
  <si>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</si>
  <si>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</si>
  <si>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</si>
  <si>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</si>
  <si>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</si>
  <si>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</si>
  <si>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</si>
  <si>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</si>
  <si>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</si>
  <si>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</si>
  <si>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</si>
  <si>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</si>
  <si>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</si>
  <si>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</si>
  <si>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</si>
  <si>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</si>
  <si>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</si>
  <si>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</si>
  <si>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</si>
  <si>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</si>
  <si>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</si>
  <si>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</si>
  <si>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</si>
  <si>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</si>
  <si>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</si>
  <si>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</si>
  <si>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</si>
  <si>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</si>
  <si>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</si>
  <si>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</si>
  <si>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</si>
  <si>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</si>
  <si>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</si>
  <si>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</si>
  <si>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</si>
  <si>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</si>
  <si>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</si>
  <si>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</si>
  <si>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</si>
  <si>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</si>
  <si>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</si>
  <si>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</si>
  <si>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</si>
  <si>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</si>
  <si>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</si>
  <si>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</si>
  <si>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</si>
  <si>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</si>
  <si>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</si>
  <si>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</si>
  <si>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</si>
  <si>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</si>
  <si>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</si>
  <si>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</si>
  <si>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</si>
  <si>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</si>
  <si>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</si>
  <si>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</si>
  <si>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</si>
  <si>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</si>
  <si>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</si>
  <si>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</si>
  <si>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</si>
  <si>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</si>
  <si>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</si>
  <si>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</si>
  <si>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</si>
  <si>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</si>
  <si>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</si>
  <si>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</si>
  <si>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</si>
  <si>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</si>
  <si>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</si>
  <si>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</si>
  <si>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</si>
  <si>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</si>
  <si>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</si>
  <si>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</si>
  <si>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</si>
  <si>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</si>
  <si>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</si>
  <si>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</si>
  <si>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</si>
  <si>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</si>
  <si>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</si>
  <si>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</si>
  <si>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</si>
  <si>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</si>
  <si>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</si>
  <si>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</si>
  <si>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</si>
  <si>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</si>
  <si>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</si>
  <si>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</si>
  <si>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</si>
  <si>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</si>
  <si>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</si>
  <si>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</si>
  <si>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</si>
  <si>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</si>
  <si>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</si>
  <si>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</si>
  <si>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</si>
  <si>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</si>
  <si>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</si>
  <si>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</si>
  <si>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</si>
  <si>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</si>
  <si>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</si>
  <si>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</si>
  <si>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</si>
  <si>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</si>
  <si>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</si>
  <si>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</si>
  <si>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</si>
  <si>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</si>
  <si>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</si>
  <si>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</si>
  <si>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</si>
  <si>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</si>
  <si>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</si>
  <si>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</si>
  <si>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</si>
  <si>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</si>
  <si>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</si>
  <si>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</si>
  <si>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</si>
  <si>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</si>
  <si>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</si>
  <si>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</si>
  <si>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</si>
  <si>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</si>
  <si>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</si>
  <si>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</si>
  <si>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</si>
  <si>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</si>
  <si>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</si>
  <si>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</si>
  <si>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</si>
  <si>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</si>
  <si>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</si>
  <si>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</si>
  <si>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</si>
  <si>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</si>
  <si>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</si>
  <si>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</si>
  <si>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</si>
  <si>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</si>
  <si>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</si>
  <si>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</si>
  <si>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</si>
  <si>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</si>
  <si>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</si>
  <si>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</si>
  <si>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</si>
  <si>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</si>
  <si>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</si>
  <si>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</si>
  <si>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</si>
  <si>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</si>
  <si>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</si>
  <si>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</si>
  <si>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</si>
  <si>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</si>
  <si>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</si>
  <si>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</si>
  <si>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</si>
  <si>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</si>
  <si>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</si>
  <si>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</si>
  <si>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</si>
  <si>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</si>
  <si>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</si>
  <si>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</si>
  <si>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</si>
  <si>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</si>
  <si>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</si>
  <si>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</si>
  <si>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</si>
  <si>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</si>
  <si>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</si>
  <si>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</si>
  <si>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</si>
  <si>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</si>
  <si>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</si>
  <si>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</si>
  <si>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</si>
  <si>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</si>
  <si>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</si>
  <si>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</si>
  <si>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</si>
  <si>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</si>
  <si>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</si>
  <si>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</si>
  <si>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</si>
  <si>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</si>
  <si>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</si>
  <si>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</si>
  <si>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</si>
  <si>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</si>
  <si>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</si>
  <si>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</si>
  <si>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</si>
  <si>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</si>
  <si>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</si>
  <si>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</si>
  <si>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</si>
  <si>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</si>
  <si>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</si>
  <si>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</si>
  <si>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</si>
  <si>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</si>
  <si>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</si>
  <si>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</si>
  <si>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</si>
  <si>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</si>
  <si>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</si>
  <si>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</si>
  <si>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</si>
  <si>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</si>
  <si>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</si>
  <si>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</si>
  <si>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</si>
  <si>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</si>
  <si>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</si>
  <si>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</si>
  <si>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</si>
  <si>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</si>
  <si>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</si>
  <si>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</si>
  <si>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</si>
  <si>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</si>
  <si>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</si>
  <si>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</si>
  <si>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</si>
  <si>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</si>
  <si>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</si>
  <si>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</si>
  <si>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</si>
  <si>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</si>
  <si>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</si>
  <si>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</si>
  <si>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</si>
  <si>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</si>
  <si>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</si>
  <si>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</si>
  <si>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</si>
  <si>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</si>
  <si>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</si>
  <si>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</si>
  <si>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</si>
  <si>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</si>
  <si>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</si>
  <si>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</si>
  <si>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</si>
  <si>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</si>
  <si>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</si>
  <si>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</si>
  <si>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</si>
  <si>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</si>
  <si>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</si>
  <si>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</si>
  <si>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</si>
  <si>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</si>
  <si>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</si>
  <si>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</si>
  <si>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</si>
  <si>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</si>
  <si>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</si>
  <si>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</si>
  <si>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</si>
  <si>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</si>
  <si>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</si>
  <si>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</si>
  <si>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</si>
  <si>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</si>
  <si>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</si>
  <si>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</si>
  <si>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</si>
  <si>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</si>
  <si>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</si>
  <si>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</si>
  <si>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</si>
  <si>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</si>
  <si>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</si>
  <si>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</si>
  <si>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</si>
  <si>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</si>
  <si>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</si>
  <si>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</si>
  <si>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</si>
  <si>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</si>
  <si>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</si>
  <si>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</si>
  <si>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</si>
  <si>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</si>
  <si>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</si>
  <si>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</si>
  <si>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</si>
  <si>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</si>
  <si>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</si>
  <si>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</si>
  <si>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</si>
  <si>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</si>
  <si>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</si>
  <si>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</si>
  <si>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</si>
  <si>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</si>
  <si>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</si>
  <si>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</si>
  <si>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</si>
  <si>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</si>
  <si>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</si>
  <si>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</si>
  <si>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</si>
  <si>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</si>
  <si>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</si>
  <si>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</si>
  <si>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</si>
  <si>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</si>
  <si>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</si>
  <si>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</si>
  <si>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</si>
  <si>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</si>
  <si>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</si>
  <si>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</si>
  <si>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</si>
  <si>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</si>
  <si>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</si>
  <si>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</si>
  <si>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</si>
  <si>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</si>
  <si>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</si>
  <si>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</si>
  <si>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</si>
  <si>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</si>
  <si>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</si>
  <si>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</si>
  <si>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</si>
  <si>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</si>
  <si>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</si>
  <si>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</si>
  <si>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</si>
  <si>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</si>
  <si>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</si>
  <si>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</si>
  <si>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</si>
  <si>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</si>
  <si>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</si>
  <si>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</si>
  <si>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</si>
  <si>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</si>
  <si>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</si>
  <si>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</si>
  <si>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</si>
  <si>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</si>
  <si>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</si>
  <si>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</si>
  <si>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</si>
  <si>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</si>
  <si>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</si>
  <si>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</si>
  <si>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</si>
  <si>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</si>
  <si>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</si>
  <si>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</si>
  <si>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</si>
  <si>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</si>
  <si>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</si>
  <si>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</si>
  <si>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</si>
  <si>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</si>
  <si>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</si>
  <si>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</si>
  <si>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</si>
  <si>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</si>
  <si>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</si>
  <si>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</si>
  <si>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</si>
  <si>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</si>
  <si>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</si>
  <si>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</si>
  <si>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</si>
  <si>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</si>
  <si>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</si>
  <si>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</si>
  <si>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</si>
  <si>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</si>
  <si>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</si>
  <si>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</si>
  <si>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</si>
  <si>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</si>
  <si>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</si>
  <si>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</si>
  <si>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</si>
  <si>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</si>
  <si>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</si>
  <si>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</si>
  <si>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</si>
  <si>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</si>
  <si>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</si>
  <si>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</si>
  <si>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</si>
  <si>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</si>
  <si>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</si>
  <si>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</si>
  <si>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</si>
  <si>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</si>
  <si>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</si>
  <si>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</si>
  <si>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</si>
  <si>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</si>
  <si>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</si>
  <si>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</si>
  <si>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</si>
  <si>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</si>
  <si>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</si>
  <si>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</si>
  <si>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</si>
  <si>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</si>
  <si>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</si>
  <si>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</si>
  <si>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</si>
  <si>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</si>
  <si>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</si>
  <si>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</si>
  <si>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</si>
  <si>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</si>
  <si>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</si>
  <si>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</si>
  <si>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</si>
  <si>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</si>
  <si>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</si>
  <si>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</si>
  <si>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</si>
  <si>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</si>
  <si>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</si>
  <si>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</si>
  <si>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</si>
  <si>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</si>
  <si>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</si>
  <si>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</si>
  <si>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</si>
  <si>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</si>
  <si>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</si>
  <si>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</si>
  <si>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</si>
  <si>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</si>
  <si>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</si>
  <si>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</si>
  <si>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</si>
  <si>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</si>
  <si>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</si>
  <si>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</si>
  <si>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</si>
  <si>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</si>
  <si>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</si>
  <si>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</si>
  <si>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</si>
  <si>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</si>
  <si>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</si>
  <si>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</si>
  <si>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</si>
  <si>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</si>
  <si>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</si>
  <si>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</si>
  <si>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</si>
  <si>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</si>
  <si>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</si>
  <si>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</si>
  <si>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</si>
  <si>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</si>
  <si>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</si>
  <si>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</si>
  <si>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</si>
  <si>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</si>
  <si>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</si>
  <si>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</si>
  <si>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</si>
  <si>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</si>
  <si>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</si>
  <si>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</si>
  <si>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</si>
  <si>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</si>
  <si>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</si>
  <si>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</si>
  <si>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</si>
  <si>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</si>
  <si>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</si>
  <si>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</si>
  <si>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</si>
  <si>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</si>
  <si>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</si>
  <si>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</si>
  <si>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</si>
  <si>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</si>
  <si>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</si>
  <si>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</si>
  <si>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</si>
  <si>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</si>
  <si>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</si>
  <si>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</si>
  <si>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</si>
  <si>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</si>
  <si>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</si>
  <si>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</si>
  <si>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</si>
  <si>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</si>
  <si>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</si>
  <si>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</si>
  <si>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</si>
  <si>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</si>
  <si>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</si>
  <si>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</si>
  <si>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</si>
  <si>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</si>
  <si>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</si>
  <si>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</si>
  <si>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</si>
  <si>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</si>
  <si>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</si>
  <si>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</si>
  <si>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</si>
  <si>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</si>
  <si>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</si>
  <si>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</si>
  <si>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</si>
  <si>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</si>
  <si>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</si>
  <si>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</si>
  <si>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</si>
  <si>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</si>
  <si>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</si>
  <si>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</si>
  <si>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</si>
  <si>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</si>
  <si>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</si>
  <si>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</si>
  <si>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</si>
  <si>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</si>
  <si>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</si>
  <si>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</si>
  <si>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</si>
  <si>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</si>
  <si>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</si>
  <si>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</si>
  <si>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</si>
  <si>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</si>
  <si>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</si>
  <si>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</si>
  <si>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</si>
  <si>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</si>
  <si>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</si>
  <si>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</si>
  <si>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</si>
  <si>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</si>
  <si>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</si>
  <si>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</si>
  <si>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</si>
  <si>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</si>
  <si>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</si>
  <si>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</si>
  <si>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</si>
  <si>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</si>
  <si>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</si>
  <si>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</si>
  <si>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</si>
  <si>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</si>
  <si>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</si>
  <si>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</si>
  <si>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</si>
  <si>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</si>
  <si>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</si>
  <si>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</si>
  <si>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</si>
  <si>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</si>
  <si>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</si>
  <si>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</si>
  <si>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</si>
  <si>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</si>
  <si>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</si>
  <si>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</si>
  <si>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</si>
  <si>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</si>
  <si>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</si>
  <si>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</si>
  <si>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</si>
  <si>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</si>
  <si>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</si>
  <si>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</si>
  <si>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</si>
  <si>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</si>
  <si>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</si>
  <si>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</si>
  <si>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</si>
  <si>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</si>
  <si>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</si>
  <si>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</si>
  <si>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</si>
  <si>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</si>
  <si>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</si>
  <si>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</si>
  <si>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</si>
  <si>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</si>
  <si>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</si>
  <si>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</si>
  <si>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</si>
  <si>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</si>
  <si>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</si>
  <si>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</si>
  <si>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</si>
  <si>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</si>
  <si>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</si>
  <si>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</si>
  <si>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</si>
  <si>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</si>
  <si>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</si>
  <si>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</si>
  <si>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</si>
  <si>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</si>
  <si>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</si>
  <si>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</si>
  <si>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</si>
  <si>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</si>
  <si>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</si>
  <si>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</si>
  <si>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</si>
  <si>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</si>
  <si>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</si>
  <si>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</si>
  <si>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</si>
  <si>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</si>
  <si>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</si>
  <si>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</si>
  <si>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</si>
  <si>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</si>
  <si>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</si>
  <si>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</si>
  <si>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</si>
  <si>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</si>
  <si>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</si>
  <si>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</si>
  <si>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</si>
  <si>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</si>
  <si>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</si>
  <si>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</si>
  <si>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</si>
  <si>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</si>
  <si>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</si>
  <si>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</si>
  <si>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</si>
  <si>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</si>
  <si>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</si>
  <si>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</si>
  <si>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</si>
  <si>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</si>
  <si>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</si>
  <si>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</si>
  <si>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</si>
  <si>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</si>
  <si>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</si>
  <si>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</si>
  <si>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</si>
  <si>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</si>
  <si>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</si>
  <si>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</si>
  <si>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</si>
  <si>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</si>
  <si>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</si>
  <si>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</si>
  <si>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</si>
  <si>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</si>
  <si>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</si>
  <si>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</si>
  <si>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</si>
  <si>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</si>
  <si>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</si>
  <si>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</si>
  <si>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</si>
  <si>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</si>
  <si>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</si>
  <si>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</si>
  <si>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</si>
  <si>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</si>
  <si>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</si>
  <si>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</si>
  <si>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</si>
  <si>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</si>
  <si>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</si>
  <si>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</si>
  <si>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</si>
  <si>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</si>
  <si>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</si>
  <si>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</si>
  <si>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</si>
  <si>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</si>
  <si>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</si>
  <si>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</si>
  <si>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</si>
  <si>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</si>
  <si>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</si>
  <si>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</si>
  <si>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</si>
  <si>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</si>
  <si>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</si>
  <si>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</si>
  <si>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</si>
  <si>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</si>
  <si>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</si>
  <si>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</si>
  <si>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</si>
  <si>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</si>
  <si>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</si>
  <si>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</si>
  <si>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</si>
  <si>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</si>
  <si>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</si>
  <si>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</si>
  <si>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</si>
  <si>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</si>
  <si>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</si>
  <si>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</si>
  <si>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</si>
  <si>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</si>
  <si>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</si>
  <si>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</si>
  <si>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</si>
  <si>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</si>
  <si>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</si>
  <si>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</si>
  <si>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</si>
  <si>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</si>
  <si>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</si>
  <si>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</si>
  <si>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</si>
  <si>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</si>
  <si>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</si>
  <si>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</si>
  <si>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</si>
  <si>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</si>
  <si>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</si>
  <si>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</si>
  <si>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</si>
  <si>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</si>
  <si>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</si>
  <si>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</si>
  <si>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</si>
  <si>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</si>
  <si>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</si>
  <si>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</si>
  <si>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</si>
  <si>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</si>
  <si>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</si>
  <si>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</si>
  <si>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</si>
  <si>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</si>
  <si>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</si>
  <si>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</si>
  <si>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</si>
  <si>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</si>
  <si>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</si>
  <si>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</si>
  <si>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</si>
  <si>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</si>
  <si>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</si>
  <si>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</si>
  <si>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</si>
  <si>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</si>
  <si>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</si>
  <si>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</si>
  <si>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</si>
  <si>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</si>
  <si>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</si>
  <si>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</si>
  <si>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</si>
  <si>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</si>
  <si>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</si>
  <si>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</si>
  <si>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</si>
  <si>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</si>
  <si>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</si>
  <si>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</si>
  <si>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</si>
  <si>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</si>
  <si>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</si>
  <si>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</si>
  <si>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</si>
  <si>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</si>
  <si>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</si>
  <si>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</si>
  <si>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</si>
  <si>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</si>
  <si>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</si>
  <si>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</si>
  <si>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</si>
  <si>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</si>
  <si>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</si>
  <si>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</si>
  <si>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</si>
  <si>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</si>
  <si>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</si>
  <si>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</si>
  <si>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</si>
  <si>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</si>
  <si>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</si>
  <si>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</si>
  <si>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</si>
  <si>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</si>
  <si>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</si>
  <si>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</si>
  <si>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</si>
  <si>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</si>
  <si>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</si>
  <si>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</si>
  <si>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</si>
  <si>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</si>
  <si>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</si>
  <si>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</si>
  <si>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</si>
  <si>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</si>
  <si>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</si>
  <si>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</si>
  <si>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</si>
  <si>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</si>
  <si>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</si>
  <si>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</si>
  <si>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</si>
  <si>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</si>
  <si>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</si>
  <si>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</si>
  <si>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</si>
  <si>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</si>
  <si>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</si>
  <si>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</si>
  <si>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</si>
  <si>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</si>
  <si>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</si>
  <si>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</si>
  <si>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</si>
  <si>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</si>
  <si>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</si>
  <si>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</si>
  <si>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</si>
  <si>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</si>
  <si>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</si>
  <si>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</si>
  <si>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</si>
  <si>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</si>
  <si>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</si>
  <si>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</si>
  <si>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</si>
  <si>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</si>
  <si>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</si>
  <si>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</si>
  <si>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</si>
  <si>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</si>
  <si>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</si>
  <si>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</si>
  <si>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</si>
  <si>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</si>
  <si>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</si>
  <si>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</si>
  <si>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</si>
  <si>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</si>
  <si>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</si>
  <si>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</si>
  <si>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</si>
  <si>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</si>
  <si>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</si>
  <si>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</si>
  <si>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</si>
  <si>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</si>
  <si>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</si>
  <si>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</si>
  <si>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</si>
  <si>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</si>
  <si>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</si>
  <si>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</si>
  <si>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</si>
  <si>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</si>
  <si>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</si>
  <si>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</si>
  <si>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</si>
  <si>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</si>
  <si>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</si>
  <si>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</si>
  <si>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</si>
  <si>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</si>
  <si>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</si>
  <si>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</si>
  <si>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</si>
  <si>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</si>
  <si>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</si>
  <si>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</si>
  <si>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</si>
  <si>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</si>
  <si>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</si>
  <si>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</si>
  <si>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</si>
  <si>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</si>
  <si>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</si>
  <si>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</si>
  <si>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</si>
  <si>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</si>
  <si>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</si>
  <si>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</si>
  <si>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</si>
  <si>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</si>
  <si>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</si>
  <si>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</si>
  <si>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</si>
  <si>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</si>
  <si>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</si>
  <si>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</si>
  <si>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</si>
  <si>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</si>
  <si>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</si>
  <si>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</si>
  <si>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</si>
  <si>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</si>
  <si>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</si>
  <si>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</si>
  <si>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</si>
  <si>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</si>
  <si>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</si>
  <si>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</si>
  <si>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</si>
  <si>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</si>
  <si>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</si>
  <si>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</si>
  <si>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</si>
  <si>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</si>
  <si>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</si>
  <si>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</si>
  <si>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</si>
  <si>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</si>
  <si>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</si>
  <si>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</si>
  <si>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</si>
  <si>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</si>
  <si>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</si>
  <si>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</si>
  <si>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</si>
  <si>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</si>
  <si>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</si>
  <si>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</si>
  <si>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</si>
  <si>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</si>
  <si>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</si>
  <si>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</si>
  <si>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</si>
  <si>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</si>
  <si>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</si>
  <si>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</si>
  <si>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</si>
  <si>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</si>
  <si>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</si>
  <si>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</si>
  <si>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</si>
  <si>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</si>
  <si>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</si>
  <si>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</si>
  <si>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</si>
  <si>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</si>
  <si>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</si>
  <si>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</si>
  <si>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</si>
  <si>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</si>
  <si>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</si>
  <si>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</si>
  <si>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</si>
  <si>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</si>
  <si>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</si>
  <si>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</si>
  <si>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</si>
  <si>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</si>
  <si>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</si>
  <si>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</si>
  <si>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</si>
  <si>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</si>
  <si>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</si>
  <si>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</si>
  <si>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</si>
  <si>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</si>
  <si>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</si>
  <si>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</si>
  <si>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</si>
  <si>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</si>
  <si>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</si>
  <si>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</si>
  <si>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</si>
  <si>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</si>
  <si>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</si>
  <si>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</si>
  <si>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</si>
  <si>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</si>
  <si>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</si>
  <si>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</si>
  <si>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</si>
  <si>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</si>
  <si>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</si>
  <si>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</si>
  <si>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</si>
  <si>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</si>
  <si>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</si>
  <si>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</si>
  <si>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</si>
  <si>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</si>
  <si>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</si>
  <si>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</si>
  <si>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</si>
  <si>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</si>
  <si>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</si>
  <si>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</si>
  <si>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</si>
  <si>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</si>
  <si>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</si>
  <si>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</si>
  <si>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</si>
  <si>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</si>
  <si>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</si>
  <si>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</si>
  <si>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</si>
  <si>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</si>
  <si>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</si>
  <si>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</si>
  <si>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</si>
  <si>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</si>
  <si>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</si>
  <si>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</si>
  <si>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</si>
  <si>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</si>
  <si>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</si>
  <si>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</si>
  <si>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</si>
  <si>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</si>
  <si>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</si>
  <si>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</si>
  <si>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</si>
  <si>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</si>
  <si>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</si>
  <si>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</si>
  <si>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</si>
  <si>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</si>
  <si>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</si>
  <si>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</si>
  <si>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</si>
  <si>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</si>
  <si>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</si>
  <si>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</si>
  <si>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</si>
  <si>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</si>
  <si>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</si>
  <si>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</si>
  <si>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</si>
  <si>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</si>
  <si>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</si>
  <si>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</si>
  <si>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</si>
  <si>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</si>
  <si>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</si>
  <si>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</si>
  <si>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</si>
  <si>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</si>
  <si>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</si>
  <si>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</si>
  <si>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</si>
  <si>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</si>
  <si>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</si>
  <si>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</si>
  <si>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</si>
  <si>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</si>
  <si>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</si>
  <si>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</si>
  <si>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</si>
  <si>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</si>
  <si>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</si>
  <si>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</si>
  <si>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</si>
  <si>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</si>
  <si>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</si>
  <si>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</si>
  <si>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</si>
  <si>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</si>
  <si>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</si>
  <si>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</si>
  <si>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</si>
  <si>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</si>
  <si>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</si>
  <si>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</si>
  <si>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</si>
  <si>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</si>
  <si>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</si>
  <si>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</si>
  <si>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</si>
  <si>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</si>
  <si>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</si>
  <si>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</si>
  <si>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</si>
  <si>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</si>
  <si>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</si>
  <si>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</si>
  <si>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</si>
  <si>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</si>
  <si>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</si>
  <si>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</si>
  <si>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</si>
  <si>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</si>
  <si>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</si>
  <si>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</si>
  <si>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</si>
  <si>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</si>
  <si>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</si>
  <si>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</si>
  <si>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</si>
  <si>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</si>
  <si>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</si>
  <si>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</si>
  <si>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</si>
  <si>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</si>
  <si>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</si>
  <si>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</si>
  <si>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</si>
  <si>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</si>
  <si>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</si>
  <si>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</si>
  <si>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</si>
  <si>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</si>
  <si>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</si>
  <si>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</si>
  <si>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</si>
  <si>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</si>
  <si>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</si>
  <si>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</si>
  <si>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</si>
  <si>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</si>
  <si>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</si>
  <si>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</si>
  <si>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</si>
  <si>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</si>
  <si>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</si>
  <si>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</si>
  <si>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</si>
  <si>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</si>
  <si>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</si>
  <si>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</si>
  <si>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</si>
  <si>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</si>
  <si>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</si>
  <si>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</si>
  <si>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</si>
  <si>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</si>
  <si>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</si>
  <si>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</si>
  <si>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</si>
  <si>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</si>
  <si>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</si>
  <si>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</si>
  <si>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</si>
  <si>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</si>
  <si>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</si>
  <si>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</si>
  <si>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</si>
  <si>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</si>
  <si>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</si>
  <si>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</si>
  <si>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</si>
  <si>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</si>
  <si>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</si>
  <si>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</si>
  <si>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</si>
  <si>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</si>
  <si>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</si>
  <si>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</si>
  <si>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</si>
  <si>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</si>
  <si>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</si>
  <si>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</si>
  <si>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</si>
  <si>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</si>
  <si>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</si>
  <si>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</si>
  <si>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</si>
  <si>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</si>
  <si>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</si>
  <si>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</si>
  <si>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</si>
  <si>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</si>
  <si>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</si>
  <si>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</si>
  <si>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</si>
  <si>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</si>
  <si>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</si>
  <si>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</si>
  <si>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</si>
  <si>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</si>
  <si>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</si>
  <si>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</si>
  <si>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</si>
  <si>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</si>
  <si>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</si>
  <si>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</si>
  <si>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</si>
  <si>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</si>
  <si>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</si>
  <si>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</si>
  <si>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</si>
  <si>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</si>
  <si>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</si>
  <si>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</si>
  <si>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</si>
  <si>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</si>
  <si>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</si>
  <si>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</si>
  <si>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</si>
  <si>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</si>
  <si>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</si>
  <si>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</si>
  <si>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</si>
  <si>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</si>
  <si>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</si>
  <si>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</si>
  <si>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</si>
  <si>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</si>
  <si>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</si>
  <si>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</si>
  <si>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</si>
  <si>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</si>
  <si>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</si>
  <si>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</si>
  <si>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</si>
  <si>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</si>
  <si>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</si>
  <si>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</si>
  <si>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</si>
  <si>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</si>
  <si>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</si>
  <si>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</si>
  <si>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</si>
  <si>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</si>
  <si>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</si>
  <si>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</si>
  <si>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</si>
  <si>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</si>
  <si>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</si>
  <si>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</si>
  <si>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</si>
  <si>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</si>
  <si>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</si>
  <si>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</si>
  <si>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</si>
  <si>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</si>
  <si>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</si>
  <si>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</si>
  <si>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</si>
  <si>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</si>
  <si>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</si>
  <si>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</si>
  <si>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</si>
  <si>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</si>
  <si>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</si>
  <si>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</si>
  <si>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</si>
  <si>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</si>
  <si>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</si>
  <si>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</si>
  <si>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</si>
  <si>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</si>
  <si>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</si>
  <si>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</si>
  <si>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</si>
  <si>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</si>
  <si>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</si>
  <si>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</si>
  <si>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</si>
  <si>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</si>
  <si>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</si>
  <si>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</si>
  <si>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</si>
  <si>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</si>
  <si>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</si>
  <si>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</si>
  <si>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</si>
  <si>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</si>
  <si>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</si>
  <si>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</si>
  <si>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</si>
  <si>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</si>
  <si>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</si>
  <si>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</si>
  <si>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</si>
  <si>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</si>
  <si>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</si>
  <si>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</si>
  <si>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</si>
  <si>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</si>
  <si>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</si>
  <si>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</si>
  <si>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</si>
  <si>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</si>
  <si>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</si>
  <si>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</si>
  <si>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</si>
  <si>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</si>
  <si>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</si>
  <si>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</si>
  <si>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</si>
  <si>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</si>
  <si>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</si>
  <si>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</si>
  <si>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</si>
  <si>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</si>
  <si>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</si>
  <si>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</si>
  <si>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</si>
  <si>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</si>
  <si>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</si>
  <si>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</si>
  <si>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</si>
  <si>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</si>
  <si>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</si>
  <si>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</si>
  <si>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</si>
  <si>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</si>
  <si>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</si>
  <si>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</si>
  <si>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</si>
  <si>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</si>
  <si>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</si>
  <si>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</si>
  <si>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</si>
  <si>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</si>
  <si>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</si>
  <si>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</si>
  <si>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</si>
  <si>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</si>
  <si>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</si>
  <si>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</si>
  <si>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</si>
  <si>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</si>
  <si>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</si>
  <si>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</si>
  <si>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</si>
  <si>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</si>
  <si>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</si>
  <si>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</si>
  <si>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</si>
  <si>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</si>
  <si>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</si>
  <si>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</si>
  <si>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</si>
  <si>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</si>
  <si>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</si>
  <si>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</si>
  <si>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</si>
  <si>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</si>
  <si>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</si>
  <si>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</si>
  <si>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</si>
  <si>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</si>
  <si>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</si>
  <si>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</si>
  <si>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</si>
  <si>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</si>
  <si>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</si>
  <si>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</si>
  <si>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</si>
  <si>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</si>
  <si>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</si>
  <si>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</si>
  <si>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</si>
  <si>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</si>
  <si>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</si>
  <si>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</si>
  <si>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</si>
  <si>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</si>
  <si>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</si>
  <si>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</si>
  <si>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</si>
  <si>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</si>
  <si>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</si>
  <si>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</si>
  <si>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</si>
  <si>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</si>
  <si>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</si>
  <si>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</si>
  <si>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</si>
  <si>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</si>
  <si>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</si>
  <si>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</si>
  <si>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</si>
  <si>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</si>
  <si>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</si>
  <si>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</si>
  <si>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</si>
  <si>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</si>
  <si>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</si>
  <si>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</si>
  <si>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</si>
  <si>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</si>
  <si>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</si>
  <si>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</si>
  <si>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</si>
  <si>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</si>
  <si>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</si>
  <si>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</si>
  <si>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</si>
  <si>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</si>
  <si>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</si>
  <si>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</si>
  <si>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</si>
  <si>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</si>
  <si>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</si>
  <si>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</si>
  <si>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</si>
  <si>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</si>
  <si>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</si>
  <si>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</si>
  <si>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</si>
  <si>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</si>
  <si>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</si>
  <si>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</si>
  <si>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</si>
  <si>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</si>
  <si>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</si>
  <si>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</si>
  <si>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</si>
  <si>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</si>
  <si>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</si>
  <si>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</si>
  <si>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</si>
  <si>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</si>
  <si>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</si>
  <si>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</si>
  <si>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</si>
  <si>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</si>
  <si>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</si>
  <si>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</si>
  <si>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</si>
  <si>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</si>
  <si>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</si>
  <si>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</si>
  <si>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</si>
  <si>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</si>
  <si>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</si>
  <si>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</si>
  <si>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</si>
  <si>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</si>
  <si>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</si>
  <si>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</si>
  <si>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</si>
  <si>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</si>
  <si>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</si>
  <si>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</si>
  <si>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</si>
  <si>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</si>
  <si>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</si>
  <si>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</si>
  <si>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</si>
  <si>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</si>
  <si>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</si>
  <si>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</si>
  <si>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</si>
  <si>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</si>
  <si>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</si>
  <si>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</si>
  <si>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</si>
  <si>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</si>
  <si>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</si>
  <si>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</si>
  <si>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</si>
  <si>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</si>
  <si>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</si>
  <si>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</si>
  <si>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</si>
  <si>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</si>
  <si>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</si>
  <si>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</si>
  <si>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</si>
  <si>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</si>
  <si>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</si>
  <si>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</si>
  <si>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</si>
  <si>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</si>
  <si>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</si>
  <si>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</si>
  <si>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</si>
  <si>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</si>
  <si>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</si>
  <si>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</si>
  <si>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</si>
  <si>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</si>
  <si>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</si>
  <si>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</si>
  <si>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</si>
  <si>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</si>
  <si>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</si>
  <si>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</si>
  <si>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</si>
  <si>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</si>
  <si>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</si>
  <si>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</si>
  <si>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</si>
  <si>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</si>
  <si>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</si>
  <si>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</si>
  <si>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</si>
  <si>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</si>
  <si>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</si>
  <si>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</si>
  <si>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</si>
  <si>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</si>
  <si>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</si>
  <si>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</si>
  <si>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</si>
  <si>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</si>
  <si>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</si>
  <si>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</si>
  <si>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</si>
  <si>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</si>
  <si>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</si>
  <si>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</si>
  <si>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</si>
  <si>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</si>
  <si>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</si>
  <si>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</si>
  <si>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</si>
  <si>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</si>
  <si>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</si>
  <si>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</si>
  <si>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</si>
  <si>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</si>
  <si>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</si>
  <si>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</si>
  <si>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</si>
  <si>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</si>
  <si>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</si>
  <si>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</si>
  <si>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</si>
  <si>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</si>
  <si>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</si>
  <si>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</si>
  <si>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</si>
  <si>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</si>
  <si>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</si>
  <si>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</si>
  <si>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</si>
  <si>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</si>
  <si>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</si>
  <si>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</si>
  <si>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</si>
  <si>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</si>
  <si>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</si>
  <si>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</si>
  <si>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</si>
  <si>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</si>
  <si>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</si>
  <si>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</si>
  <si>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</si>
  <si>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</si>
  <si>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</si>
  <si>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</si>
  <si>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</si>
  <si>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</si>
  <si>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</si>
  <si>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</si>
  <si>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</si>
  <si>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</si>
  <si>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</si>
  <si>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</si>
  <si>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</si>
  <si>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</si>
  <si>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</si>
  <si>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</si>
  <si>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</si>
  <si>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</si>
  <si>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</si>
  <si>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</si>
  <si>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</si>
  <si>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</si>
  <si>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</si>
  <si>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</si>
  <si>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</si>
  <si>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</si>
  <si>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</si>
  <si>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</si>
  <si>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</si>
  <si>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</si>
  <si>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</si>
  <si>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</si>
  <si>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</si>
  <si>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</si>
  <si>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</si>
  <si>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</si>
  <si>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</si>
  <si>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</si>
  <si>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</si>
  <si>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</si>
  <si>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</si>
  <si>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</si>
  <si>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</si>
  <si>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</si>
  <si>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</si>
  <si>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</si>
  <si>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</si>
  <si>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</si>
  <si>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</si>
  <si>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</si>
  <si>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</si>
  <si>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</si>
  <si>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</si>
  <si>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</si>
  <si>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</si>
  <si>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</si>
  <si>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</si>
  <si>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</si>
  <si>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</si>
  <si>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</si>
  <si>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</si>
  <si>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</si>
  <si>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</si>
  <si>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</si>
  <si>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</si>
  <si>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</si>
  <si>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</si>
  <si>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</si>
  <si>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</si>
  <si>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</si>
  <si>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</si>
  <si>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</si>
  <si>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</si>
  <si>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</si>
  <si>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</si>
  <si>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</si>
  <si>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</si>
  <si>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</si>
  <si>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</si>
  <si>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</si>
  <si>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</si>
  <si>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</si>
  <si>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</si>
  <si>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</si>
  <si>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</si>
  <si>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</si>
  <si>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</si>
  <si>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</si>
  <si>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</si>
  <si>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</si>
  <si>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</si>
  <si>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</si>
  <si>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</si>
  <si>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</si>
  <si>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</si>
  <si>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</si>
  <si>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</si>
  <si>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</si>
  <si>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</si>
  <si>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</si>
  <si>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</si>
  <si>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</si>
  <si>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</si>
  <si>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</si>
  <si>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</si>
  <si>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</si>
  <si>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</si>
  <si>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</si>
  <si>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</si>
  <si>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</si>
  <si>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</si>
  <si>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</si>
  <si>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</si>
  <si>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</si>
  <si>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</si>
  <si>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</si>
  <si>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</si>
  <si>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</si>
  <si>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</si>
  <si>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</si>
  <si>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</si>
  <si>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</si>
  <si>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</si>
  <si>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</si>
  <si>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</si>
  <si>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</si>
  <si>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</si>
  <si>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</si>
  <si>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</si>
  <si>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</si>
  <si>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</si>
  <si>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</si>
  <si>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</si>
  <si>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</si>
  <si>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</si>
  <si>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</si>
  <si>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</si>
  <si>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</si>
  <si>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</si>
  <si>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</si>
  <si>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</si>
  <si>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</si>
  <si>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</si>
  <si>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</si>
  <si>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</si>
  <si>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</si>
  <si>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</si>
  <si>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</si>
  <si>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</si>
  <si>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</si>
  <si>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</si>
  <si>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</si>
  <si>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</si>
  <si>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</si>
  <si>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</si>
  <si>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</si>
  <si>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</si>
  <si>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</si>
  <si>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</si>
  <si>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</si>
  <si>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</si>
  <si>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</si>
  <si>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</si>
  <si>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</si>
  <si>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</si>
  <si>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</si>
  <si>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</si>
  <si>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</si>
  <si>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</si>
  <si>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</si>
  <si>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</si>
  <si>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</si>
  <si>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</si>
  <si>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</si>
  <si>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</si>
  <si>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</si>
  <si>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</si>
  <si>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</si>
  <si>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</si>
  <si>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</si>
  <si>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</si>
  <si>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</si>
  <si>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</si>
  <si>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</si>
  <si>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</si>
  <si>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</si>
  <si>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</si>
  <si>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</si>
  <si>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</si>
  <si>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</si>
  <si>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</si>
  <si>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</si>
  <si>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</si>
  <si>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</si>
  <si>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</si>
  <si>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</si>
  <si>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</si>
  <si>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</si>
  <si>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</si>
  <si>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</si>
  <si>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</si>
  <si>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</si>
  <si>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</si>
  <si>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</si>
  <si>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</si>
  <si>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</si>
  <si>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</si>
  <si>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</si>
  <si>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</si>
  <si>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</si>
  <si>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</si>
  <si>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</si>
  <si>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</si>
  <si>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</si>
  <si>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</si>
  <si>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</si>
  <si>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</si>
  <si>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</si>
  <si>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</si>
  <si>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</si>
  <si>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</si>
  <si>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</si>
  <si>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</si>
  <si>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</si>
  <si>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</si>
  <si>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</si>
  <si>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</si>
  <si>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</si>
  <si>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</si>
  <si>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</si>
  <si>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</si>
  <si>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</si>
  <si>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</si>
  <si>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</si>
  <si>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</si>
  <si>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</si>
  <si>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</si>
  <si>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</si>
  <si>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</si>
  <si>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</si>
  <si>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</si>
  <si>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</si>
  <si>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</si>
  <si>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</si>
  <si>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</si>
  <si>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</si>
  <si>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</si>
  <si>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</si>
  <si>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</si>
  <si>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</si>
  <si>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</si>
  <si>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</si>
  <si>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</si>
  <si>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</si>
  <si>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</si>
  <si>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</si>
  <si>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</si>
  <si>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</si>
  <si>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</si>
  <si>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</si>
  <si>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</si>
  <si>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</si>
  <si>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</si>
  <si>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</si>
  <si>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</si>
  <si>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</si>
  <si>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</si>
  <si>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</si>
  <si>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</si>
  <si>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</si>
  <si>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</si>
  <si>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</si>
  <si>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</si>
  <si>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</si>
  <si>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</si>
  <si>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</si>
  <si>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</si>
  <si>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</si>
  <si>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</si>
  <si>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</si>
  <si>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</si>
  <si>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</si>
  <si>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</si>
  <si>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</si>
  <si>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</si>
  <si>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</si>
  <si>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</si>
  <si>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</si>
  <si>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</si>
  <si>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</si>
  <si>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</si>
  <si>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</si>
  <si>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</si>
  <si>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</si>
  <si>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</si>
  <si>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</si>
  <si>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</si>
  <si>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</si>
  <si>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</si>
  <si>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</si>
  <si>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</si>
  <si>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</si>
  <si>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</si>
  <si>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</si>
  <si>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</si>
  <si>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</si>
  <si>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</si>
  <si>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</si>
  <si>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</si>
  <si>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</si>
  <si>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</si>
  <si>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</si>
  <si>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</si>
  <si>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</si>
  <si>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</si>
  <si>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</si>
  <si>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</si>
  <si>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</si>
  <si>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</si>
  <si>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</si>
  <si>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</si>
  <si>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</si>
  <si>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</si>
  <si>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</si>
  <si>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</si>
  <si>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</si>
  <si>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</si>
  <si>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</si>
  <si>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</si>
  <si>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</si>
  <si>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</si>
  <si>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</si>
  <si>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</si>
  <si>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</si>
  <si>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</si>
  <si>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</si>
  <si>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</si>
  <si>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</si>
  <si>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</si>
  <si>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</si>
  <si>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</si>
  <si>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</si>
  <si>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</si>
  <si>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</si>
  <si>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</si>
  <si>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</si>
  <si>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</si>
  <si>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</si>
  <si>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</si>
  <si>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</si>
  <si>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</si>
  <si>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</si>
  <si>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</si>
  <si>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</si>
  <si>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</si>
  <si>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</si>
  <si>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</si>
  <si>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</si>
  <si>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</si>
  <si>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</si>
  <si>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</si>
  <si>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</si>
  <si>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</si>
  <si>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</si>
  <si>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</si>
  <si>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</si>
  <si>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</si>
  <si>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</si>
  <si>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</si>
  <si>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</si>
  <si>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</si>
  <si>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</si>
  <si>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</si>
  <si>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</si>
  <si>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</si>
  <si>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</si>
  <si>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</si>
  <si>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</si>
  <si>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</si>
  <si>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</si>
  <si>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</si>
  <si>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</si>
  <si>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</si>
  <si>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</si>
  <si>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</si>
  <si>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</si>
  <si>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</si>
  <si>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</si>
  <si>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</si>
  <si>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</si>
  <si>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</si>
  <si>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</si>
  <si>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</si>
  <si>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</si>
  <si>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</si>
  <si>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</si>
  <si>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</si>
  <si>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</si>
  <si>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</si>
  <si>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</si>
  <si>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</si>
  <si>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</si>
  <si>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</si>
  <si>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</si>
  <si>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</si>
  <si>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</si>
  <si>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</si>
  <si>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</si>
  <si>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</si>
  <si>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</si>
  <si>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</si>
  <si>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</si>
  <si>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</si>
  <si>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</si>
  <si>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</si>
  <si>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</si>
  <si>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</si>
  <si>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</si>
  <si>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</si>
  <si>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</si>
  <si>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</si>
  <si>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</si>
  <si>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</si>
  <si>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</si>
  <si>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</si>
  <si>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</si>
  <si>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</si>
  <si>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</si>
  <si>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</si>
  <si>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</si>
  <si>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</si>
  <si>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</si>
  <si>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</si>
  <si>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</si>
  <si>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</si>
  <si>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</si>
  <si>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</si>
  <si>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</si>
  <si>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</si>
  <si>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</si>
  <si>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</si>
  <si>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</si>
  <si>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</si>
  <si>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</si>
  <si>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</si>
  <si>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</si>
  <si>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</si>
  <si>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</si>
  <si>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</si>
  <si>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</si>
  <si>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</si>
  <si>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</si>
  <si>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</si>
  <si>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</si>
  <si>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</si>
  <si>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</si>
  <si>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</si>
  <si>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</si>
  <si>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</si>
  <si>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</si>
  <si>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</si>
  <si>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</si>
  <si>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</si>
  <si>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</si>
  <si>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</si>
  <si>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</si>
  <si>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</si>
  <si>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</si>
  <si>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</si>
  <si>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</si>
  <si>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</si>
  <si>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</si>
  <si>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</si>
  <si>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</si>
  <si>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</si>
  <si>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</si>
  <si>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</si>
  <si>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</si>
  <si>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</si>
  <si>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</si>
  <si>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</si>
  <si>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</si>
  <si>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</si>
  <si>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</si>
  <si>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</si>
  <si>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</si>
  <si>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</si>
  <si>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</si>
  <si>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</si>
  <si>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</si>
  <si>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</si>
  <si>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</si>
  <si>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</si>
  <si>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</si>
  <si>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</si>
  <si>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</si>
  <si>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</si>
  <si>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</si>
  <si>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</si>
  <si>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</si>
  <si>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</si>
  <si>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</si>
  <si>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</si>
  <si>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</si>
  <si>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</si>
  <si>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</si>
  <si>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</si>
  <si>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</si>
  <si>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</si>
  <si>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</si>
  <si>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</si>
  <si>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</si>
  <si>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</si>
  <si>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</si>
  <si>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</si>
  <si>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</si>
  <si>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</si>
  <si>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</si>
  <si>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</si>
  <si>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</si>
  <si>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</si>
  <si>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</si>
  <si>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</si>
  <si>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</si>
  <si>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</si>
  <si>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</si>
  <si>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</si>
  <si>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</si>
  <si>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</si>
  <si>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</si>
  <si>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</si>
  <si>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</si>
  <si>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</si>
  <si>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</si>
  <si>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</si>
  <si>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</si>
  <si>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</si>
  <si>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</si>
  <si>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</si>
  <si>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</si>
  <si>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</si>
  <si>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</si>
  <si>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</si>
  <si>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</si>
  <si>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</si>
  <si>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</si>
  <si>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</si>
  <si>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</si>
  <si>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</si>
  <si>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</si>
  <si>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</si>
  <si>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</si>
  <si>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</si>
  <si>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</si>
  <si>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</si>
  <si>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</si>
  <si>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</si>
  <si>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</si>
  <si>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</si>
  <si>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</si>
  <si>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</si>
  <si>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</si>
  <si>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</si>
  <si>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</si>
  <si>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</si>
  <si>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</si>
  <si>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</si>
  <si>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</si>
  <si>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</si>
  <si>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</si>
  <si>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</si>
  <si>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</si>
  <si>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</si>
  <si>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</si>
  <si>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</si>
  <si>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</si>
  <si>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</si>
  <si>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</si>
  <si>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</si>
  <si>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</si>
  <si>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</si>
  <si>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</si>
  <si>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</si>
  <si>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</si>
  <si>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</si>
  <si>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</si>
  <si>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</si>
  <si>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</si>
  <si>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</si>
  <si>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</si>
  <si>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</si>
  <si>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</si>
  <si>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</si>
  <si>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</si>
  <si>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</si>
  <si>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</si>
  <si>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</si>
  <si>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</si>
  <si>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</si>
  <si>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</si>
  <si>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</si>
  <si>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</si>
  <si>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</si>
  <si>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</si>
  <si>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</si>
  <si>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</si>
  <si>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</si>
  <si>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</si>
  <si>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</si>
  <si>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</si>
  <si>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</si>
  <si>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</si>
  <si>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</si>
  <si>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</si>
  <si>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</si>
  <si>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</si>
  <si>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</si>
  <si>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</si>
  <si>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</si>
  <si>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</si>
  <si>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</si>
  <si>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</si>
  <si>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</si>
  <si>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</si>
  <si>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</si>
  <si>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</si>
  <si>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</si>
  <si>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</si>
  <si>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</si>
  <si>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</si>
  <si>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</si>
  <si>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</si>
  <si>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</si>
  <si>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</si>
  <si>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</si>
  <si>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</si>
  <si>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</si>
  <si>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</si>
  <si>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</si>
  <si>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</si>
  <si>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</si>
  <si>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</si>
  <si>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</si>
  <si>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</si>
  <si>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</si>
  <si>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</si>
  <si>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</si>
  <si>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</si>
  <si>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</si>
  <si>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</si>
  <si>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</si>
  <si>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</si>
  <si>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</si>
  <si>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</si>
  <si>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</si>
  <si>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</si>
  <si>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</si>
  <si>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</si>
  <si>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</si>
  <si>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</si>
  <si>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</si>
  <si>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</si>
  <si>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</si>
  <si>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</si>
  <si>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</si>
  <si>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</si>
  <si>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</si>
  <si>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</si>
  <si>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</si>
  <si>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</si>
  <si>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</si>
  <si>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</si>
  <si>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</si>
  <si>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</si>
  <si>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</si>
  <si>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</si>
  <si>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</si>
  <si>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</si>
  <si>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</si>
  <si>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</si>
  <si>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</si>
  <si>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</si>
  <si>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</si>
  <si>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</si>
  <si>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</si>
  <si>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</si>
  <si>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</si>
  <si>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</si>
  <si>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</si>
  <si>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</si>
  <si>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</si>
  <si>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</si>
  <si>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</si>
  <si>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</si>
  <si>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</si>
  <si>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</si>
  <si>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</si>
  <si>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</si>
  <si>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</si>
  <si>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</si>
  <si>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</si>
  <si>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</si>
  <si>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</si>
  <si>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</si>
  <si>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</si>
  <si>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</si>
  <si>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</si>
  <si>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</si>
  <si>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</si>
  <si>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</si>
  <si>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</si>
  <si>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</si>
  <si>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</si>
  <si>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</si>
  <si>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</si>
  <si>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</si>
  <si>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</si>
  <si>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</si>
  <si>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</si>
  <si>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</si>
  <si>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</si>
  <si>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</si>
  <si>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</si>
  <si>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</si>
  <si>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</si>
  <si>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</si>
  <si>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</si>
  <si>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</si>
  <si>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</si>
  <si>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</si>
  <si>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</si>
  <si>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</si>
  <si>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</si>
  <si>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</si>
  <si>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</si>
  <si>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</si>
  <si>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</si>
  <si>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</si>
  <si>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</si>
  <si>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</si>
  <si>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</si>
  <si>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</si>
  <si>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</si>
  <si>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</si>
  <si>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</si>
  <si>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</si>
  <si>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</si>
  <si>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</si>
  <si>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</si>
  <si>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</si>
  <si>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</si>
  <si>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</si>
  <si>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</si>
  <si>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</si>
  <si>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</si>
  <si>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</si>
  <si>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</si>
  <si>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</si>
  <si>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</si>
  <si>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</si>
  <si>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</si>
  <si>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</si>
  <si>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</si>
  <si>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</si>
  <si>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</si>
  <si>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</si>
  <si>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</si>
  <si>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</si>
  <si>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</si>
  <si>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</si>
  <si>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</si>
  <si>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</si>
  <si>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</si>
  <si>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</si>
  <si>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</si>
  <si>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</si>
  <si>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</si>
  <si>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</si>
  <si>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</si>
  <si>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</si>
  <si>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</si>
  <si>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</si>
  <si>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</si>
  <si>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</si>
  <si>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</si>
  <si>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</si>
  <si>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</si>
  <si>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</si>
  <si>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</si>
  <si>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</si>
  <si>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</si>
  <si>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</si>
  <si>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</si>
  <si>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</si>
  <si>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</si>
  <si>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</si>
  <si>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</si>
  <si>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</si>
  <si>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</si>
  <si>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</si>
  <si>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</si>
  <si>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</si>
  <si>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</si>
  <si>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</si>
  <si>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</si>
  <si>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</si>
  <si>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</si>
  <si>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</si>
  <si>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</si>
  <si>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</si>
  <si>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</si>
  <si>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</si>
  <si>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</si>
  <si>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</si>
  <si>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</si>
  <si>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</si>
  <si>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</si>
  <si>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</si>
  <si>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</si>
  <si>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</si>
  <si>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</si>
  <si>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</si>
  <si>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</si>
  <si>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</si>
  <si>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</si>
  <si>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</si>
  <si>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</si>
  <si>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</si>
  <si>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</si>
  <si>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</si>
  <si>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</si>
  <si>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</si>
  <si>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</si>
  <si>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</si>
  <si>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</si>
  <si>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</si>
  <si>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</si>
  <si>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</si>
  <si>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</si>
  <si>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</si>
  <si>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</si>
  <si>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</si>
  <si>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</si>
  <si>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</si>
  <si>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</si>
  <si>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</si>
  <si>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</si>
  <si>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</si>
  <si>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</si>
  <si>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</si>
  <si>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</si>
  <si>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</si>
  <si>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</si>
  <si>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</si>
  <si>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</si>
  <si>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</si>
  <si>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</si>
  <si>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</si>
  <si>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</si>
  <si>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</si>
  <si>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</si>
  <si>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</si>
  <si>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</si>
  <si>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</si>
  <si>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</si>
  <si>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</si>
  <si>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</si>
  <si>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</si>
  <si>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</si>
  <si>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</si>
  <si>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</si>
  <si>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</si>
  <si>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</si>
  <si>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</si>
  <si>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</si>
  <si>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</si>
  <si>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</si>
  <si>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</si>
  <si>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</si>
  <si>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</si>
  <si>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</si>
  <si>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</si>
  <si>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</si>
  <si>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</si>
  <si>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</si>
  <si>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</si>
  <si>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</si>
  <si>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</si>
  <si>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</si>
  <si>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</si>
  <si>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</si>
  <si>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</si>
  <si>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</si>
  <si>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</si>
  <si>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</si>
  <si>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</si>
  <si>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</si>
  <si>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</si>
  <si>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</si>
  <si>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</si>
  <si>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</si>
  <si>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</si>
  <si>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</si>
  <si>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</si>
  <si>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</si>
  <si>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</si>
  <si>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</si>
  <si>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</si>
  <si>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</si>
  <si>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</si>
  <si>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</si>
  <si>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</si>
  <si>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</si>
  <si>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</si>
  <si>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</si>
  <si>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</si>
  <si>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</si>
  <si>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</si>
  <si>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</si>
  <si>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</si>
  <si>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</si>
  <si>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</si>
  <si>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</si>
  <si>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</si>
  <si>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</si>
  <si>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</si>
  <si>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</si>
  <si>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</si>
  <si>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</si>
  <si>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</si>
  <si>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</si>
  <si>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</si>
  <si>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</si>
  <si>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</si>
  <si>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</si>
  <si>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</si>
  <si>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</si>
  <si>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</si>
  <si>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</si>
  <si>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</si>
  <si>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</si>
  <si>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</si>
  <si>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</si>
  <si>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</si>
  <si>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</si>
  <si>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</si>
  <si>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</si>
  <si>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</si>
  <si>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</si>
  <si>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</si>
  <si>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</si>
  <si>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</si>
  <si>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</si>
  <si>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</si>
  <si>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</si>
  <si>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</si>
  <si>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</si>
  <si>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</si>
  <si>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</si>
  <si>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</si>
  <si>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</si>
  <si>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</si>
  <si>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</si>
  <si>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</si>
  <si>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</si>
  <si>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</si>
  <si>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</si>
  <si>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</si>
  <si>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</si>
  <si>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</si>
  <si>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</si>
  <si>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</si>
  <si>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</si>
  <si>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</si>
  <si>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</si>
  <si>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</si>
  <si>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</si>
  <si>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</si>
  <si>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</si>
  <si>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</si>
  <si>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</si>
  <si>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</si>
  <si>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</si>
  <si>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</si>
  <si>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</si>
  <si>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</si>
  <si>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</si>
  <si>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</si>
  <si>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</si>
  <si>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</si>
  <si>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</si>
  <si>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</si>
  <si>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</si>
  <si>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</si>
  <si>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</si>
  <si>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</si>
  <si>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</si>
  <si>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</si>
  <si>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</si>
  <si>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</si>
  <si>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</si>
  <si>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</si>
  <si>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</si>
  <si>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</si>
  <si>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</si>
  <si>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</si>
  <si>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</si>
  <si>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</si>
  <si>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</si>
  <si>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</si>
  <si>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</si>
  <si>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</si>
  <si>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</si>
  <si>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</si>
  <si>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</si>
  <si>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</si>
  <si>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</si>
  <si>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</si>
  <si>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</si>
  <si>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</si>
  <si>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</si>
  <si>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</si>
  <si>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</si>
  <si>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</si>
  <si>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</si>
  <si>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</si>
  <si>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</si>
  <si>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</si>
  <si>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</si>
  <si>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</si>
  <si>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</si>
  <si>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</si>
  <si>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</si>
  <si>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</si>
  <si>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</si>
  <si>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</si>
  <si>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</si>
  <si>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</si>
  <si>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</si>
  <si>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</si>
  <si>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</si>
  <si>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</si>
  <si>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</si>
  <si>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</si>
  <si>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</si>
  <si>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</si>
  <si>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</si>
  <si>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</si>
  <si>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</si>
  <si>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</si>
  <si>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</si>
  <si>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</si>
  <si>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</si>
  <si>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</si>
  <si>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</si>
  <si>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</si>
  <si>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</si>
  <si>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</si>
  <si>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</si>
  <si>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</si>
  <si>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</si>
  <si>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</si>
  <si>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</si>
  <si>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</si>
  <si>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</si>
  <si>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</si>
  <si>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</si>
  <si>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</si>
  <si>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</si>
  <si>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</si>
  <si>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</si>
  <si>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</si>
  <si>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</si>
  <si>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</si>
  <si>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</si>
  <si>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</si>
  <si>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</si>
  <si>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</si>
  <si>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</si>
  <si>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</si>
  <si>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</si>
  <si>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</si>
  <si>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</si>
  <si>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</si>
  <si>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</si>
  <si>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</si>
  <si>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</si>
  <si>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</si>
  <si>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</si>
  <si>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</si>
  <si>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</si>
  <si>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</si>
  <si>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</si>
  <si>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</si>
  <si>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</si>
  <si>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</si>
  <si>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</si>
  <si>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</si>
  <si>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</si>
  <si>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</si>
  <si>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</si>
  <si>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</si>
  <si>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</si>
  <si>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</si>
  <si>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</si>
  <si>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</si>
  <si>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</si>
  <si>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</si>
  <si>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</si>
  <si>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</si>
  <si>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</si>
  <si>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</si>
  <si>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</si>
  <si>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</si>
  <si>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</si>
  <si>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</si>
  <si>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</si>
  <si>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</si>
  <si>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</si>
  <si>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</si>
  <si>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</si>
  <si>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</si>
  <si>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</si>
  <si>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</si>
  <si>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</si>
  <si>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</si>
  <si>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</si>
  <si>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</si>
  <si>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</si>
  <si>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</si>
  <si>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</si>
  <si>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</si>
  <si>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</si>
  <si>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</si>
  <si>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</si>
  <si>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</si>
  <si>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</si>
  <si>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</si>
  <si>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</si>
  <si>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</si>
  <si>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</si>
  <si>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</si>
  <si>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</si>
  <si>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</si>
  <si>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</si>
  <si>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</si>
  <si>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</si>
  <si>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</si>
  <si>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</si>
  <si>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</si>
  <si>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</si>
  <si>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</si>
  <si>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</si>
  <si>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</si>
  <si>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</si>
  <si>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</si>
  <si>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</si>
  <si>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</si>
  <si>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</si>
  <si>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</si>
  <si>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</si>
  <si>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</si>
  <si>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</si>
  <si>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</si>
  <si>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</si>
  <si>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</si>
  <si>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</si>
  <si>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</si>
  <si>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</si>
  <si>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</si>
  <si>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</si>
  <si>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</si>
  <si>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</si>
  <si>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</si>
  <si>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</si>
  <si>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</si>
  <si>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</si>
  <si>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</si>
  <si>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</si>
  <si>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</si>
  <si>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</si>
  <si>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</si>
  <si>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</si>
  <si>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</si>
  <si>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</si>
  <si>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</si>
  <si>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</si>
  <si>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</si>
  <si>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</si>
  <si>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</si>
  <si>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</si>
  <si>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</si>
  <si>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</si>
  <si>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</si>
  <si>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</si>
  <si>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</si>
  <si>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</si>
  <si>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</si>
  <si>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</si>
  <si>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</si>
  <si>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</si>
  <si>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</si>
  <si>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</si>
  <si>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</si>
  <si>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</si>
  <si>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</si>
  <si>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</si>
  <si>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</si>
  <si>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</si>
  <si>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</si>
  <si>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</si>
  <si>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</si>
  <si>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</si>
  <si>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</si>
  <si>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</si>
  <si>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</si>
  <si>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</si>
  <si>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</si>
  <si>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</si>
  <si>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</si>
  <si>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</si>
  <si>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</si>
  <si>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</si>
  <si>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</si>
  <si>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</si>
  <si>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</si>
  <si>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</si>
  <si>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</si>
  <si>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</si>
  <si>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</si>
  <si>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</si>
  <si>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</si>
  <si>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</si>
  <si>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</si>
  <si>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</si>
  <si>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</si>
  <si>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</si>
  <si>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</si>
  <si>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</si>
  <si>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</si>
  <si>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</si>
  <si>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</si>
  <si>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</si>
  <si>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</si>
  <si>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</si>
  <si>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</si>
  <si>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</si>
  <si>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</si>
  <si>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</si>
  <si>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</si>
  <si>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</si>
  <si>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</si>
  <si>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</si>
  <si>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</si>
  <si>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</si>
  <si>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</si>
  <si>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</si>
  <si>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</si>
  <si>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</si>
  <si>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</si>
  <si>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</si>
  <si>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</si>
  <si>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</si>
  <si>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</si>
  <si>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</si>
  <si>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</si>
  <si>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</si>
  <si>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</si>
  <si>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</si>
  <si>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</si>
  <si>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</si>
  <si>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</si>
  <si>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</si>
  <si>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</si>
  <si>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</si>
  <si>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</si>
  <si>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</si>
  <si>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</si>
  <si>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</si>
  <si>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</si>
  <si>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</si>
  <si>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</si>
  <si>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</si>
  <si>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</si>
  <si>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</si>
  <si>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</si>
  <si>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</si>
  <si>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</si>
  <si>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</si>
  <si>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</si>
  <si>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</si>
  <si>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</si>
  <si>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</si>
  <si>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</si>
  <si>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</si>
  <si>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</si>
  <si>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</si>
  <si>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</si>
  <si>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</si>
  <si>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</si>
  <si>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</si>
  <si>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</si>
  <si>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</si>
  <si>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</si>
  <si>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</si>
  <si>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</si>
  <si>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</si>
  <si>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</si>
  <si>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</si>
  <si>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</si>
  <si>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</si>
  <si>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</si>
  <si>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</si>
  <si>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</si>
  <si>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</si>
  <si>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</si>
  <si>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</si>
  <si>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</si>
  <si>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</si>
  <si>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</si>
  <si>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</si>
  <si>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</si>
  <si>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</si>
  <si>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</si>
  <si>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</si>
  <si>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</si>
  <si>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</si>
  <si>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</si>
  <si>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</si>
  <si>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</si>
  <si>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</si>
  <si>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</si>
  <si>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</si>
  <si>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</si>
  <si>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</si>
  <si>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</si>
  <si>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</si>
  <si>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</si>
  <si>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</si>
  <si>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</si>
  <si>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</si>
  <si>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</si>
  <si>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</si>
  <si>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</si>
  <si>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</si>
  <si>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</si>
  <si>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</si>
  <si>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</si>
  <si>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</si>
  <si>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</si>
  <si>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</si>
  <si>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</si>
  <si>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</si>
  <si>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</si>
  <si>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</si>
  <si>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</si>
  <si>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</si>
  <si>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</si>
  <si>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</si>
  <si>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</si>
  <si>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</si>
  <si>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</si>
  <si>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</si>
  <si>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</si>
  <si>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</si>
  <si>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</si>
  <si>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</si>
  <si>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</si>
  <si>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</si>
  <si>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</si>
  <si>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</si>
  <si>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</si>
  <si>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</si>
  <si>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</si>
  <si>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</si>
  <si>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</si>
  <si>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</si>
  <si>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</si>
  <si>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</si>
  <si>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</si>
  <si>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</si>
  <si>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</si>
  <si>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</si>
  <si>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</si>
  <si>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</si>
  <si>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</si>
  <si>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</si>
  <si>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</si>
  <si>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</si>
  <si>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</si>
  <si>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</si>
  <si>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</si>
  <si>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</si>
  <si>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</si>
  <si>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</si>
  <si>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</si>
  <si>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</si>
  <si>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</si>
  <si>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</si>
  <si>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</si>
  <si>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</si>
  <si>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</si>
  <si>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</si>
  <si>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</si>
  <si>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</si>
  <si>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</si>
  <si>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</si>
  <si>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</si>
  <si>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</si>
  <si>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</si>
  <si>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</si>
  <si>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</si>
  <si>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</si>
  <si>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</si>
  <si>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</si>
  <si>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</si>
  <si>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</si>
  <si>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</si>
  <si>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</si>
  <si>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</si>
  <si>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</si>
  <si>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</si>
  <si>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</si>
  <si>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</si>
  <si>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</si>
  <si>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</si>
  <si>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</si>
  <si>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</si>
  <si>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</si>
  <si>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</si>
  <si>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</si>
  <si>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</si>
  <si>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</si>
  <si>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</si>
  <si>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</si>
  <si>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</si>
  <si>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</si>
  <si>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</si>
  <si>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</si>
  <si>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</si>
  <si>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</si>
  <si>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</si>
  <si>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</si>
  <si>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</si>
  <si>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</si>
  <si>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</si>
  <si>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</si>
  <si>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</si>
  <si>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</si>
  <si>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</si>
  <si>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</si>
  <si>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</si>
  <si>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</si>
  <si>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</si>
  <si>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</si>
  <si>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</si>
  <si>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</si>
  <si>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</si>
  <si>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</si>
  <si>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</si>
  <si>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</si>
  <si>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</si>
  <si>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</si>
  <si>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</si>
  <si>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</si>
  <si>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</si>
  <si>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</si>
  <si>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</si>
  <si>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</si>
  <si>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</si>
  <si>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</si>
  <si>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</si>
  <si>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</si>
  <si>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</si>
  <si>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</si>
  <si>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</si>
  <si>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</si>
  <si>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</si>
  <si>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</si>
  <si>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</si>
  <si>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</si>
  <si>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</si>
  <si>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</si>
  <si>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</si>
  <si>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</si>
  <si>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</si>
  <si>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</si>
  <si>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</si>
  <si>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</si>
  <si>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</si>
  <si>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</si>
  <si>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</si>
  <si>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</si>
  <si>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</si>
  <si>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</si>
  <si>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</si>
  <si>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</si>
  <si>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</si>
  <si>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</si>
  <si>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</si>
  <si>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</si>
  <si>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</si>
  <si>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</si>
  <si>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</si>
  <si>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</si>
  <si>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</si>
  <si>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</si>
  <si>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</si>
  <si>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</si>
  <si>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</si>
  <si>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</si>
  <si>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</si>
  <si>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</si>
  <si>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</si>
  <si>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</si>
  <si>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</si>
  <si>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</si>
  <si>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</si>
  <si>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</si>
  <si>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</si>
  <si>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</si>
  <si>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</si>
  <si>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</si>
  <si>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</si>
  <si>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</si>
  <si>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</si>
  <si>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</si>
  <si>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</si>
  <si>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</si>
  <si>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</si>
  <si>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</si>
  <si>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</si>
  <si>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</si>
  <si>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</si>
  <si>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</si>
  <si>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</si>
  <si>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</si>
  <si>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</si>
  <si>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</si>
  <si>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</si>
  <si>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</si>
  <si>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</si>
  <si>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</si>
  <si>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</si>
  <si>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</si>
  <si>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</si>
  <si>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</si>
  <si>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</si>
  <si>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</si>
  <si>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</si>
  <si>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</si>
  <si>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</si>
  <si>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</si>
  <si>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</si>
  <si>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</si>
  <si>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</si>
  <si>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</si>
  <si>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</si>
  <si>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</si>
  <si>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</si>
  <si>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</si>
  <si>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</si>
  <si>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</si>
  <si>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</si>
  <si>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</si>
  <si>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</si>
  <si>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</si>
  <si>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</si>
  <si>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</si>
  <si>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</si>
  <si>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</si>
  <si>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</si>
  <si>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</si>
  <si>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</si>
  <si>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</si>
  <si>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</si>
  <si>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</si>
  <si>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</si>
  <si>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</si>
  <si>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</si>
  <si>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</si>
  <si>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</si>
  <si>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</si>
  <si>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</si>
  <si>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</si>
  <si>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</si>
  <si>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</si>
  <si>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</si>
  <si>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</si>
  <si>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</si>
  <si>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</si>
  <si>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</si>
  <si>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</si>
  <si>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</si>
  <si>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</si>
  <si>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</si>
  <si>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</si>
  <si>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</si>
  <si>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</si>
  <si>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</si>
  <si>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</si>
  <si>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</si>
  <si>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</si>
  <si>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</si>
  <si>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</si>
  <si>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</si>
  <si>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</si>
  <si>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</si>
  <si>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</si>
  <si>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</si>
  <si>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</si>
  <si>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</si>
  <si>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</si>
  <si>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</si>
  <si>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</si>
  <si>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</si>
  <si>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</si>
  <si>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</si>
  <si>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</si>
  <si>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</si>
  <si>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</si>
  <si>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</si>
  <si>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</si>
  <si>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</si>
  <si>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</si>
  <si>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</si>
  <si>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</si>
  <si>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</si>
  <si>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</si>
  <si>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</si>
  <si>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</si>
  <si>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</si>
  <si>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</si>
  <si>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</si>
  <si>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</si>
  <si>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</si>
  <si>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</si>
  <si>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</si>
  <si>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</si>
  <si>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</si>
  <si>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</si>
  <si>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</si>
  <si>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</si>
  <si>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</si>
  <si>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</si>
  <si>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</si>
  <si>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</si>
  <si>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</si>
  <si>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</si>
  <si>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</si>
  <si>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</si>
  <si>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</si>
  <si>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</si>
  <si>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</si>
  <si>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</si>
  <si>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</si>
  <si>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</si>
  <si>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</si>
  <si>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</si>
  <si>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</si>
  <si>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</si>
  <si>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</si>
  <si>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</si>
  <si>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</si>
  <si>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</si>
  <si>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</si>
  <si>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</si>
  <si>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</si>
  <si>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</si>
  <si>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</si>
  <si>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</si>
  <si>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</si>
  <si>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</si>
  <si>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</si>
  <si>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</si>
  <si>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</si>
  <si>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</si>
  <si>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</si>
  <si>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</si>
  <si>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</si>
  <si>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</si>
  <si>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</si>
  <si>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</si>
  <si>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</si>
  <si>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</si>
  <si>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</si>
  <si>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</si>
  <si>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</si>
  <si>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</si>
  <si>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</si>
  <si>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</si>
  <si>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</si>
  <si>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</si>
  <si>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</si>
  <si>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</si>
  <si>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</si>
  <si>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</si>
  <si>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</si>
  <si>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</si>
  <si>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</si>
  <si>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</si>
  <si>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</si>
  <si>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</si>
  <si>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</si>
  <si>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</si>
  <si>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</si>
  <si>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</si>
  <si>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</si>
  <si>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</si>
  <si>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</si>
  <si>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</si>
  <si>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</si>
  <si>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</si>
  <si>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</si>
  <si>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</si>
  <si>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</si>
  <si>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</si>
  <si>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</si>
  <si>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</si>
  <si>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</si>
  <si>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</si>
  <si>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</si>
  <si>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</si>
  <si>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</si>
  <si>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</si>
  <si>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</si>
  <si>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</si>
  <si>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</si>
  <si>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</si>
  <si>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</si>
  <si>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</si>
  <si>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</si>
  <si>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</si>
  <si>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</si>
  <si>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</si>
  <si>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</si>
  <si>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</si>
  <si>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</si>
  <si>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</si>
  <si>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</si>
  <si>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</si>
  <si>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</si>
  <si>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</si>
  <si>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</si>
  <si>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</si>
  <si>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</si>
  <si>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</si>
  <si>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</si>
  <si>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</si>
  <si>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</si>
  <si>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</si>
  <si>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</si>
  <si>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</si>
  <si>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</si>
  <si>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</si>
  <si>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</si>
  <si>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</si>
  <si>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</si>
  <si>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</si>
  <si>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</si>
  <si>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</si>
  <si>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</si>
  <si>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</si>
  <si>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</si>
  <si>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</si>
  <si>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</si>
  <si>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</si>
  <si>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</si>
  <si>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</si>
  <si>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</si>
  <si>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</si>
  <si>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</si>
  <si>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</si>
  <si>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</si>
  <si>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</si>
  <si>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</si>
  <si>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</si>
  <si>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</si>
  <si>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</si>
  <si>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</si>
  <si>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</si>
  <si>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</si>
  <si>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</si>
  <si>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</si>
  <si>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</si>
  <si>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</si>
  <si>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</si>
  <si>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</si>
  <si>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</si>
  <si>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</si>
  <si>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</si>
  <si>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</si>
  <si>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</si>
  <si>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</si>
  <si>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</si>
  <si>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</si>
  <si>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</si>
  <si>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</si>
  <si>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</si>
  <si>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</si>
  <si>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</si>
  <si>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</si>
  <si>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</si>
  <si>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</si>
  <si>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</si>
  <si>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</si>
  <si>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</si>
  <si>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</si>
  <si>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</si>
  <si>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</si>
  <si>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</si>
  <si>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</si>
  <si>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</si>
  <si>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</si>
  <si>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</si>
  <si>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</si>
  <si>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</si>
  <si>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</si>
  <si>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</si>
  <si>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</si>
  <si>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</si>
  <si>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</si>
  <si>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</si>
  <si>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</si>
  <si>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</si>
  <si>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</si>
  <si>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</si>
  <si>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</si>
  <si>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</si>
  <si>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</si>
  <si>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</si>
  <si>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</si>
  <si>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</si>
  <si>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</si>
  <si>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</si>
  <si>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</si>
  <si>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</si>
  <si>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</si>
  <si>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</si>
  <si>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</si>
  <si>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</si>
  <si>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</si>
  <si>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</si>
  <si>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</si>
  <si>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</si>
  <si>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</si>
  <si>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</si>
  <si>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</si>
  <si>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</si>
  <si>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</si>
  <si>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</si>
  <si>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</si>
  <si>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</si>
  <si>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</si>
  <si>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</si>
  <si>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</si>
  <si>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</si>
  <si>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</si>
  <si>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</si>
  <si>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</si>
  <si>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</si>
  <si>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</si>
  <si>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</si>
  <si>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</si>
  <si>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</si>
  <si>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</si>
  <si>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</si>
  <si>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</si>
  <si>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</si>
  <si>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</si>
  <si>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</si>
  <si>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</si>
  <si>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</si>
  <si>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</si>
  <si>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</si>
  <si>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</si>
  <si>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</si>
  <si>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</si>
  <si>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</si>
  <si>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</si>
  <si>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</si>
  <si>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</si>
  <si>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</si>
  <si>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</si>
  <si>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</si>
  <si>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</si>
  <si>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</si>
  <si>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</si>
  <si>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</si>
  <si>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</si>
  <si>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</si>
  <si>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</si>
  <si>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</si>
  <si>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</si>
  <si>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</si>
  <si>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</si>
  <si>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</si>
  <si>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</si>
  <si>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</si>
  <si>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</si>
  <si>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</si>
  <si>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</si>
  <si>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</si>
  <si>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</si>
  <si>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</si>
  <si>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</si>
  <si>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</si>
  <si>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</si>
  <si>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</si>
  <si>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</si>
  <si>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</si>
  <si>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</si>
  <si>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</si>
  <si>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</si>
  <si>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</si>
  <si>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</si>
  <si>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</si>
  <si>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</si>
  <si>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</si>
  <si>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</si>
  <si>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</si>
  <si>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</si>
  <si>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</si>
  <si>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</si>
  <si>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</si>
  <si>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</si>
  <si>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</si>
  <si>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</si>
  <si>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</si>
  <si>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</si>
  <si>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</si>
  <si>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</si>
  <si>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</si>
  <si>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</si>
  <si>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</si>
  <si>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</si>
  <si>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</si>
  <si>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</si>
  <si>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</si>
  <si>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</si>
  <si>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</si>
  <si>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</si>
  <si>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</si>
  <si>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</si>
  <si>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</si>
  <si>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</si>
  <si>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</si>
  <si>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</si>
  <si>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</si>
  <si>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</si>
  <si>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</si>
  <si>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</si>
  <si>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</si>
  <si>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</si>
  <si>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</si>
  <si>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</si>
  <si>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</si>
  <si>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</si>
  <si>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</si>
  <si>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</si>
  <si>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</si>
  <si>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</si>
  <si>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</si>
  <si>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</si>
  <si>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</si>
  <si>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</si>
  <si>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</si>
  <si>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</si>
  <si>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</si>
  <si>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</si>
  <si>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</si>
  <si>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</si>
  <si>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</si>
  <si>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</si>
  <si>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</si>
  <si>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</si>
  <si>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</si>
  <si>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</si>
  <si>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</si>
  <si>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</si>
  <si>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</si>
  <si>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</si>
  <si>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</si>
  <si>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</si>
  <si>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</si>
  <si>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</si>
  <si>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</si>
  <si>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</si>
  <si>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</si>
  <si>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</si>
  <si>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</si>
  <si>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</si>
  <si>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</si>
  <si>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</si>
  <si>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</si>
  <si>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</si>
  <si>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</si>
  <si>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</si>
  <si>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</si>
  <si>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</si>
  <si>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</si>
  <si>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</si>
  <si>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</si>
  <si>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</si>
  <si>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</si>
  <si>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</si>
  <si>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</si>
  <si>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</si>
  <si>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</si>
  <si>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</si>
  <si>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</si>
  <si>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</si>
  <si>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</si>
  <si>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</si>
  <si>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</si>
  <si>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</si>
  <si>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</si>
  <si>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</si>
  <si>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</si>
  <si>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</si>
  <si>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</si>
  <si>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</si>
  <si>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</si>
  <si>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</si>
  <si>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</si>
  <si>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</si>
  <si>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</si>
  <si>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</si>
  <si>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</si>
  <si>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</si>
  <si>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</si>
  <si>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</si>
  <si>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</si>
  <si>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</si>
  <si>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</si>
  <si>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</si>
  <si>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</si>
  <si>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</si>
  <si>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</si>
  <si>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</si>
  <si>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</si>
  <si>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</si>
  <si>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</si>
  <si>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</si>
  <si>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</si>
  <si>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</si>
  <si>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</si>
  <si>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</si>
  <si>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</si>
  <si>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</si>
  <si>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</si>
  <si>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</si>
  <si>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</si>
  <si>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</si>
  <si>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</si>
  <si>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</si>
  <si>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</si>
  <si>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</si>
  <si>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</si>
  <si>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</si>
  <si>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</si>
  <si>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</si>
  <si>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</si>
  <si>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</si>
  <si>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</si>
  <si>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</si>
  <si>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</si>
  <si>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</si>
  <si>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</si>
  <si>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</si>
  <si>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</si>
  <si>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</si>
  <si>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</si>
  <si>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</si>
  <si>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</si>
  <si>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</si>
  <si>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</si>
  <si>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</si>
  <si>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</si>
  <si>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</si>
  <si>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</si>
  <si>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</si>
  <si>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</si>
  <si>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</si>
  <si>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</si>
  <si>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</si>
  <si>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</si>
  <si>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</si>
  <si>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</si>
  <si>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</si>
  <si>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</si>
  <si>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</si>
  <si>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</si>
  <si>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</si>
  <si>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</si>
  <si>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</si>
  <si>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</si>
  <si>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</si>
  <si>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</si>
  <si>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</si>
  <si>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</si>
  <si>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</si>
  <si>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</si>
  <si>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</si>
  <si>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</si>
  <si>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</si>
  <si>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</si>
  <si>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</si>
  <si>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</si>
  <si>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</si>
  <si>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</si>
  <si>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</si>
  <si>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</si>
  <si>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</si>
  <si>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</si>
  <si>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</si>
  <si>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</si>
  <si>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</si>
  <si>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</si>
  <si>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</si>
  <si>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</si>
  <si>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</si>
  <si>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</si>
  <si>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</si>
  <si>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</si>
  <si>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</si>
  <si>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</si>
  <si>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</si>
  <si>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</si>
  <si>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</si>
  <si>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</si>
  <si>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</si>
  <si>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</si>
  <si>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</si>
  <si>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</si>
  <si>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</si>
  <si>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</si>
  <si>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</si>
  <si>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</si>
  <si>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</si>
  <si>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</si>
  <si>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</si>
  <si>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</si>
  <si>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</si>
  <si>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</si>
  <si>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</si>
  <si>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</si>
  <si>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</si>
  <si>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</si>
  <si>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</si>
  <si>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</si>
  <si>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</si>
  <si>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</si>
  <si>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</si>
  <si>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</si>
  <si>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</si>
  <si>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</si>
  <si>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</si>
  <si>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</si>
  <si>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</si>
  <si>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</si>
  <si>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</si>
  <si>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</si>
  <si>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</si>
  <si>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</si>
  <si>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</si>
  <si>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</si>
  <si>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</si>
  <si>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</si>
  <si>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</si>
  <si>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</si>
  <si>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</si>
  <si>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</si>
  <si>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</si>
  <si>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</si>
  <si>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</si>
  <si>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</si>
  <si>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</si>
  <si>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</si>
  <si>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</si>
  <si>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</si>
  <si>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</si>
  <si>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</si>
  <si>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</si>
  <si>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</si>
  <si>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</si>
  <si>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</si>
  <si>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</si>
  <si>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</si>
  <si>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</si>
  <si>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</si>
  <si>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</si>
  <si>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</si>
  <si>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</si>
  <si>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</si>
  <si>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</si>
  <si>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</si>
  <si>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</si>
  <si>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</si>
  <si>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</si>
  <si>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</si>
  <si>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</si>
  <si>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</si>
  <si>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</si>
  <si>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</si>
  <si>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</si>
  <si>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</si>
  <si>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</si>
  <si>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</si>
  <si>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</si>
  <si>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</si>
  <si>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</si>
  <si>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</si>
  <si>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</si>
  <si>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</si>
  <si>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</si>
  <si>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</si>
  <si>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</si>
  <si>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</si>
  <si>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</si>
  <si>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</si>
  <si>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</si>
  <si>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</si>
  <si>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</si>
  <si>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</si>
  <si>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</si>
  <si>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</si>
  <si>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</si>
  <si>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</si>
  <si>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</si>
  <si>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</si>
  <si>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</si>
  <si>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</si>
  <si>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</si>
  <si>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</si>
  <si>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</si>
  <si>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</si>
  <si>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</si>
  <si>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</si>
  <si>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</si>
  <si>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</si>
  <si>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</si>
  <si>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</si>
  <si>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</si>
  <si>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</si>
  <si>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</si>
  <si>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</si>
  <si>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</si>
  <si>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</si>
  <si>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</si>
  <si>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</si>
  <si>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</si>
  <si>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</si>
  <si>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</si>
  <si>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</si>
  <si>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</si>
  <si>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</si>
  <si>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</si>
  <si>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</si>
  <si>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</si>
  <si>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</si>
  <si>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</si>
  <si>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</si>
  <si>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</si>
  <si>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</si>
  <si>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</si>
  <si>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</si>
  <si>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</si>
  <si>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</si>
  <si>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</si>
  <si>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</si>
  <si>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</si>
  <si>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</si>
  <si>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</si>
  <si>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</si>
  <si>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</si>
  <si>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</si>
  <si>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</si>
  <si>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</si>
  <si>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</si>
  <si>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</si>
  <si>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</si>
  <si>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</si>
  <si>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</si>
  <si>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</si>
  <si>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</si>
  <si>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</si>
  <si>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</si>
  <si>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</si>
  <si>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</si>
  <si>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</si>
  <si>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</si>
  <si>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</si>
  <si>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</si>
  <si>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</si>
  <si>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</si>
  <si>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</si>
  <si>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</si>
  <si>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</si>
  <si>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</si>
  <si>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</si>
  <si>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</si>
  <si>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</si>
  <si>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</si>
  <si>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</si>
  <si>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</si>
  <si>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</si>
  <si>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</si>
  <si>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</si>
  <si>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</si>
  <si>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</si>
  <si>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</si>
  <si>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</si>
  <si>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</si>
  <si>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</si>
  <si>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</si>
  <si>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</si>
  <si>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</si>
  <si>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</si>
  <si>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</si>
  <si>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</si>
  <si>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</si>
  <si>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</si>
  <si>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</si>
  <si>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</si>
  <si>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</si>
  <si>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</si>
  <si>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</si>
  <si>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</si>
  <si>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</si>
  <si>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</si>
  <si>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</si>
  <si>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</si>
  <si>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</si>
  <si>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</si>
  <si>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</si>
  <si>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</si>
  <si>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</si>
  <si>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</si>
  <si>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</si>
  <si>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</si>
  <si>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</si>
  <si>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</si>
  <si>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</si>
  <si>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</si>
  <si>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</si>
  <si>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</si>
  <si>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</si>
  <si>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</si>
  <si>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</si>
  <si>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</si>
  <si>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</si>
  <si>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</si>
  <si>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</si>
  <si>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</si>
  <si>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</si>
  <si>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</si>
  <si>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</si>
  <si>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</si>
  <si>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</si>
  <si>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</si>
  <si>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</si>
  <si>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</si>
  <si>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</si>
  <si>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</si>
  <si>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</si>
  <si>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</si>
  <si>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</si>
  <si>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</si>
  <si>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</si>
  <si>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</si>
  <si>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</si>
  <si>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</si>
  <si>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</si>
  <si>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</si>
  <si>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</si>
  <si>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</si>
  <si>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</si>
  <si>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</si>
  <si>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</si>
  <si>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</si>
  <si>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</si>
  <si>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</si>
  <si>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</si>
  <si>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</si>
  <si>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</si>
  <si>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</si>
  <si>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</si>
  <si>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</si>
  <si>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</si>
  <si>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</si>
  <si>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</si>
  <si>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</si>
  <si>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</si>
  <si>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</si>
  <si>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</si>
  <si>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</si>
  <si>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</si>
  <si>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</si>
  <si>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</si>
  <si>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</si>
  <si>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</si>
  <si>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</si>
  <si>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</si>
  <si>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</si>
  <si>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</si>
  <si>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</si>
  <si>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</si>
  <si>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</si>
  <si>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</si>
  <si>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</si>
  <si>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</si>
  <si>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</si>
  <si>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</si>
  <si>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</si>
  <si>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</si>
  <si>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</si>
  <si>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</si>
  <si>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</si>
  <si>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</si>
  <si>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</si>
  <si>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</si>
  <si>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</si>
  <si>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</si>
  <si>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</si>
  <si>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</si>
  <si>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</si>
  <si>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</si>
  <si>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</si>
  <si>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</si>
  <si>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</si>
  <si>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</si>
  <si>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</si>
  <si>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</si>
  <si>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</si>
  <si>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</si>
  <si>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</si>
  <si>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</si>
  <si>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</si>
  <si>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</si>
  <si>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</si>
  <si>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</si>
  <si>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</si>
  <si>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</si>
  <si>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</si>
  <si>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</si>
  <si>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</si>
  <si>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</si>
  <si>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</si>
  <si>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</si>
  <si>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</si>
  <si>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</si>
  <si>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</si>
  <si>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</si>
  <si>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</si>
  <si>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</si>
  <si>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</si>
  <si>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</si>
  <si>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</si>
  <si>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</si>
  <si>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</si>
  <si>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</si>
  <si>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</si>
  <si>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</si>
  <si>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</si>
  <si>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</si>
  <si>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</si>
  <si>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</si>
  <si>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</si>
  <si>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</si>
  <si>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</si>
  <si>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</si>
  <si>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</si>
  <si>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</si>
  <si>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</si>
  <si>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</si>
  <si>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</si>
  <si>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</si>
  <si>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</si>
  <si>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</si>
  <si>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</si>
  <si>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</si>
  <si>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</si>
  <si>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</si>
  <si>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</si>
  <si>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</si>
  <si>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</si>
  <si>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</si>
  <si>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</si>
  <si>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</si>
  <si>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</si>
  <si>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</si>
  <si>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</si>
  <si>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</si>
  <si>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</si>
  <si>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</si>
  <si>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</si>
  <si>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</si>
  <si>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</si>
  <si>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</si>
  <si>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</si>
  <si>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</si>
  <si>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</si>
  <si>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</si>
  <si>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</si>
  <si>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</si>
  <si>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</si>
  <si>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</si>
  <si>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</si>
  <si>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</si>
  <si>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</si>
  <si>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</si>
  <si>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</si>
  <si>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</si>
  <si>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</si>
  <si>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</si>
  <si>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</si>
  <si>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</si>
  <si>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</si>
  <si>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</si>
  <si>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</si>
  <si>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</si>
  <si>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</si>
  <si>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</si>
  <si>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</si>
  <si>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</si>
  <si>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</si>
  <si>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</si>
  <si>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</si>
  <si>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</si>
  <si>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</si>
  <si>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</si>
  <si>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</si>
  <si>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</si>
  <si>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</si>
  <si>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</si>
  <si>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</si>
  <si>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</si>
  <si>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</si>
  <si>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</si>
  <si>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</si>
  <si>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</si>
  <si>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</si>
  <si>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</si>
  <si>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</si>
  <si>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</si>
  <si>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</si>
  <si>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</si>
  <si>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</si>
  <si>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</si>
  <si>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</si>
  <si>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</si>
  <si>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</si>
  <si>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</si>
  <si>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</si>
  <si>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</si>
  <si>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</si>
  <si>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</si>
  <si>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</si>
  <si>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</si>
  <si>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</si>
  <si>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</si>
  <si>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</si>
  <si>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</si>
  <si>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</si>
  <si>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</si>
  <si>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</si>
  <si>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</si>
  <si>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</si>
  <si>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</si>
  <si>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</si>
  <si>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</si>
  <si>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</si>
  <si>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</si>
  <si>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</si>
  <si>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</si>
  <si>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</si>
  <si>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</si>
  <si>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</si>
  <si>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</si>
  <si>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</si>
  <si>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</si>
  <si>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</si>
  <si>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</si>
  <si>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</si>
  <si>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</si>
  <si>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</si>
  <si>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</si>
  <si>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</si>
  <si>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</si>
  <si>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</si>
  <si>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</si>
  <si>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</si>
  <si>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</si>
  <si>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</si>
  <si>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</si>
  <si>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</si>
  <si>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</si>
  <si>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</si>
  <si>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</si>
  <si>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</si>
  <si>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</si>
  <si>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</si>
  <si>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</si>
  <si>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</si>
  <si>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</si>
  <si>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</si>
  <si>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</si>
  <si>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</si>
  <si>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</si>
  <si>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</si>
  <si>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</si>
  <si>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</si>
  <si>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</si>
  <si>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</si>
  <si>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</si>
  <si>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</si>
  <si>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</si>
  <si>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</si>
  <si>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</si>
  <si>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</si>
  <si>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</si>
  <si>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</si>
  <si>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</si>
  <si>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</si>
  <si>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</si>
  <si>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</si>
  <si>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</si>
  <si>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</si>
  <si>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</si>
  <si>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</si>
  <si>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</si>
  <si>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</si>
  <si>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</si>
  <si>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</si>
  <si>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</si>
  <si>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</si>
  <si>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</si>
  <si>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</si>
  <si>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</si>
  <si>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</si>
  <si>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</si>
  <si>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</si>
  <si>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</si>
  <si>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</si>
  <si>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</si>
  <si>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</si>
  <si>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</si>
  <si>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</si>
  <si>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</si>
  <si>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</si>
  <si>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</si>
  <si>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</si>
  <si>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</si>
  <si>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</si>
  <si>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</si>
  <si>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</si>
  <si>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</si>
  <si>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</si>
  <si>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</si>
  <si>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</si>
  <si>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</si>
  <si>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</si>
  <si>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</si>
  <si>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</si>
  <si>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</si>
  <si>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</si>
  <si>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</si>
  <si>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</si>
  <si>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</si>
  <si>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</si>
  <si>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</si>
  <si>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</si>
  <si>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</si>
  <si>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</si>
  <si>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</si>
  <si>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</si>
  <si>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</si>
  <si>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</si>
  <si>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</si>
  <si>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</si>
  <si>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</si>
  <si>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</si>
  <si>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</si>
  <si>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</si>
  <si>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</si>
  <si>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</si>
  <si>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</si>
  <si>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</si>
  <si>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</si>
  <si>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</si>
  <si>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</si>
  <si>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</si>
  <si>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</si>
  <si>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</si>
  <si>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</si>
  <si>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</si>
  <si>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</si>
  <si>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</si>
  <si>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</si>
  <si>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</si>
  <si>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</si>
  <si>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</si>
  <si>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</si>
  <si>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</si>
  <si>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</si>
  <si>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</si>
  <si>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</si>
  <si>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</si>
  <si>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</si>
  <si>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</si>
  <si>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</si>
  <si>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</si>
  <si>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</si>
  <si>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</si>
  <si>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</si>
  <si>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</si>
  <si>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</si>
  <si>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</si>
  <si>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</si>
  <si>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</si>
  <si>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</si>
  <si>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</si>
  <si>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</si>
  <si>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</si>
  <si>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</si>
  <si>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</si>
  <si>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</si>
  <si>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</si>
  <si>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</si>
  <si>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</si>
  <si>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</si>
  <si>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</si>
  <si>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</si>
  <si>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</si>
  <si>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</si>
  <si>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</si>
  <si>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</si>
  <si>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</si>
  <si>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</si>
  <si>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</si>
  <si>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</si>
  <si>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</si>
  <si>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</si>
  <si>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</si>
  <si>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</si>
  <si>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</si>
  <si>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</si>
  <si>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</si>
  <si>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</si>
  <si>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</si>
  <si>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</si>
  <si>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</si>
  <si>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</si>
  <si>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</si>
  <si>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</si>
  <si>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</si>
  <si>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</si>
  <si>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</si>
  <si>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</si>
  <si>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</si>
  <si>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</si>
  <si>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</si>
  <si>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</si>
  <si>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</si>
  <si>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</si>
  <si>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</si>
  <si>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</si>
  <si>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</si>
  <si>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</si>
  <si>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</si>
  <si>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</si>
  <si>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</si>
  <si>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</si>
  <si>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</si>
  <si>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</si>
  <si>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</si>
  <si>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</si>
  <si>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</si>
  <si>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</si>
  <si>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</si>
  <si>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</si>
  <si>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</si>
  <si>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</si>
  <si>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</si>
  <si>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</si>
  <si>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</si>
  <si>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</si>
  <si>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</si>
  <si>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</si>
  <si>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</si>
  <si>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</si>
  <si>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</si>
  <si>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</si>
  <si>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</si>
  <si>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</si>
  <si>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</si>
  <si>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</si>
  <si>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</si>
  <si>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</si>
  <si>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</si>
  <si>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</si>
  <si>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</si>
  <si>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</si>
  <si>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</si>
  <si>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</si>
  <si>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</si>
  <si>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</si>
  <si>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</si>
  <si>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</si>
  <si>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</si>
  <si>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</si>
  <si>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</si>
  <si>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</si>
  <si>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</si>
  <si>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</si>
  <si>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</si>
  <si>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</si>
  <si>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</si>
  <si>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</si>
  <si>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</si>
  <si>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</si>
  <si>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</si>
  <si>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</si>
  <si>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</si>
  <si>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</si>
  <si>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</si>
  <si>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</si>
  <si>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</si>
  <si>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</si>
  <si>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</si>
  <si>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</si>
  <si>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</si>
  <si>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</si>
  <si>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</si>
  <si>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</si>
  <si>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</si>
  <si>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</si>
  <si>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</si>
  <si>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</si>
  <si>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</si>
  <si>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</si>
  <si>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</si>
  <si>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</si>
  <si>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</si>
  <si>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</si>
  <si>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</si>
  <si>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</si>
  <si>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</si>
  <si>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</si>
  <si>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</si>
  <si>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</si>
  <si>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</si>
  <si>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</si>
  <si>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</si>
  <si>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</si>
  <si>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</si>
  <si>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</si>
  <si>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</si>
  <si>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</si>
  <si>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</si>
  <si>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</si>
  <si>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</si>
  <si>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</si>
  <si>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</si>
  <si>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</si>
  <si>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</si>
  <si>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</si>
  <si>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</si>
  <si>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</si>
  <si>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</si>
  <si>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</si>
  <si>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</si>
  <si>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</si>
  <si>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</si>
  <si>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</si>
  <si>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</si>
  <si>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</si>
  <si>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</si>
  <si>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</si>
  <si>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</si>
  <si>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</si>
  <si>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</si>
  <si>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</si>
  <si>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</si>
  <si>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</si>
  <si>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</si>
  <si>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</si>
  <si>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</si>
  <si>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</si>
  <si>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</si>
  <si>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</si>
  <si>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</si>
  <si>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</si>
  <si>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</si>
  <si>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</si>
  <si>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</si>
  <si>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</si>
  <si>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</si>
  <si>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</si>
  <si>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</si>
  <si>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</si>
  <si>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</si>
  <si>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</si>
  <si>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</si>
  <si>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</si>
  <si>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</si>
  <si>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</si>
  <si>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</si>
  <si>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</si>
  <si>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</si>
  <si>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</si>
  <si>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</si>
  <si>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</si>
  <si>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</si>
  <si>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</si>
  <si>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</si>
  <si>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</si>
  <si>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</si>
  <si>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</si>
  <si>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</si>
  <si>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</si>
  <si>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</si>
  <si>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</si>
  <si>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</si>
  <si>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</si>
  <si>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</si>
  <si>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</si>
  <si>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</si>
  <si>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</si>
  <si>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</si>
  <si>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</si>
  <si>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</si>
  <si>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</si>
  <si>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</si>
  <si>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</si>
  <si>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</si>
  <si>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</si>
  <si>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</si>
  <si>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</si>
  <si>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</si>
  <si>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</si>
  <si>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</si>
  <si>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</si>
  <si>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</si>
  <si>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</si>
  <si>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</si>
  <si>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</si>
  <si>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</si>
  <si>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</si>
  <si>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</si>
  <si>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</si>
  <si>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</si>
  <si>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</si>
  <si>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</si>
  <si>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</si>
  <si>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</si>
  <si>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</si>
  <si>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</si>
  <si>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</si>
  <si>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</si>
  <si>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</si>
  <si>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</si>
  <si>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</si>
  <si>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</si>
  <si>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</si>
  <si>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</si>
  <si>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</si>
  <si>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</si>
  <si>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</si>
  <si>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</si>
  <si>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</si>
  <si>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</si>
  <si>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</si>
  <si>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</si>
  <si>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</si>
  <si>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</si>
  <si>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</si>
  <si>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</si>
  <si>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</si>
  <si>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</si>
  <si>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</si>
  <si>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</si>
  <si>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</si>
  <si>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</si>
  <si>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</si>
  <si>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</si>
  <si>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</si>
  <si>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</si>
  <si>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</si>
  <si>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</si>
  <si>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</si>
  <si>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</si>
  <si>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</si>
  <si>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</si>
  <si>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</si>
  <si>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</si>
  <si>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</si>
  <si>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</si>
  <si>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</si>
  <si>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</si>
  <si>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</si>
  <si>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</si>
  <si>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</si>
  <si>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</si>
  <si>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</si>
  <si>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</si>
  <si>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</si>
  <si>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</si>
  <si>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</si>
  <si>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</si>
  <si>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</si>
  <si>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</si>
  <si>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</si>
  <si>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</si>
  <si>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</si>
  <si>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</si>
  <si>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</si>
  <si>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</si>
  <si>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</si>
  <si>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</si>
  <si>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</si>
  <si>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</si>
  <si>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</si>
  <si>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</si>
  <si>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</si>
  <si>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</si>
  <si>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</si>
  <si>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</si>
  <si>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</si>
  <si>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</si>
  <si>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</si>
  <si>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</si>
  <si>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</si>
  <si>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</si>
  <si>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</si>
  <si>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</si>
  <si>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</si>
  <si>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</si>
  <si>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</si>
  <si>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</si>
  <si>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</si>
  <si>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</si>
  <si>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</si>
  <si>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</si>
  <si>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</si>
  <si>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</si>
  <si>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</si>
  <si>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</si>
  <si>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</si>
  <si>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</si>
  <si>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</si>
  <si>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</si>
  <si>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</si>
  <si>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</si>
  <si>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</si>
  <si>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</si>
  <si>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</si>
  <si>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</si>
  <si>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</si>
  <si>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</si>
  <si>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</si>
  <si>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</si>
  <si>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</si>
  <si>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</si>
  <si>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</si>
  <si>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</si>
  <si>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</si>
  <si>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</si>
  <si>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</si>
  <si>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</si>
  <si>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</si>
  <si>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</si>
  <si>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</si>
  <si>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</si>
  <si>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</si>
  <si>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</si>
  <si>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</si>
  <si>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</si>
  <si>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</si>
  <si>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</si>
  <si>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</si>
  <si>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</si>
  <si>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</si>
  <si>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</si>
  <si>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</si>
  <si>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</si>
  <si>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</si>
  <si>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</si>
  <si>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</si>
  <si>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</si>
  <si>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</si>
  <si>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</si>
  <si>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</si>
  <si>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</si>
  <si>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</si>
  <si>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</si>
  <si>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</si>
  <si>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</si>
  <si>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</si>
  <si>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</si>
  <si>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</si>
  <si>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</si>
  <si>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</si>
  <si>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</si>
  <si>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</si>
  <si>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</si>
  <si>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</si>
  <si>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</si>
  <si>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</si>
  <si>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</si>
  <si>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</si>
  <si>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</si>
  <si>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</si>
  <si>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</si>
  <si>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</si>
  <si>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</si>
  <si>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</si>
  <si>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</si>
  <si>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</si>
  <si>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</si>
  <si>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</si>
  <si>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</si>
  <si>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</si>
  <si>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</si>
  <si>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</si>
  <si>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</si>
  <si>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</si>
  <si>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</si>
  <si>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</si>
  <si>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</si>
  <si>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</si>
  <si>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</si>
  <si>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</si>
  <si>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</si>
  <si>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</si>
  <si>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</si>
  <si>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</si>
  <si>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</si>
  <si>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</si>
  <si>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</si>
  <si>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</si>
  <si>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</si>
  <si>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</si>
  <si>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</si>
  <si>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</si>
  <si>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</si>
  <si>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</si>
  <si>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</si>
  <si>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</si>
  <si>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</si>
  <si>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</si>
  <si>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</si>
  <si>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</si>
  <si>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</si>
  <si>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</si>
  <si>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</si>
  <si>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</si>
  <si>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</si>
  <si>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</si>
  <si>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</si>
  <si>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</si>
  <si>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</si>
  <si>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</si>
  <si>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</si>
  <si>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</si>
  <si>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</si>
  <si>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</si>
  <si>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</si>
  <si>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</si>
  <si>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</si>
  <si>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</si>
  <si>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</si>
  <si>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</si>
  <si>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</si>
  <si>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</si>
  <si>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</si>
  <si>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</si>
  <si>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</si>
  <si>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</si>
  <si>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</si>
  <si>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</si>
  <si>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</si>
  <si>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</si>
  <si>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</si>
  <si>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</si>
  <si>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</si>
  <si>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</si>
  <si>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</si>
  <si>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</si>
  <si>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</si>
  <si>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</si>
  <si>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</si>
  <si>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</si>
  <si>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</si>
  <si>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</si>
  <si>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</si>
  <si>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</si>
  <si>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</si>
  <si>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</si>
  <si>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</si>
  <si>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</si>
  <si>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</si>
  <si>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</si>
  <si>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</si>
  <si>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</si>
  <si>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</si>
  <si>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</si>
  <si>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</si>
  <si>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</si>
  <si>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</si>
  <si>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</si>
  <si>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</si>
  <si>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</si>
  <si>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</si>
  <si>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</si>
  <si>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</si>
  <si>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</si>
  <si>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</si>
  <si>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</si>
  <si>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</si>
  <si>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</si>
  <si>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</si>
  <si>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</si>
  <si>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</si>
  <si>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</si>
  <si>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</si>
  <si>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</si>
  <si>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</si>
  <si>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</si>
  <si>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</si>
  <si>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</si>
  <si>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</si>
  <si>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</si>
  <si>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</si>
  <si>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</si>
  <si>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</si>
  <si>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</si>
  <si>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</si>
  <si>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</si>
  <si>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</si>
  <si>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</si>
  <si>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</si>
  <si>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</si>
  <si>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</si>
  <si>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</si>
  <si>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</si>
  <si>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</si>
  <si>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</si>
  <si>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</si>
  <si>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</si>
  <si>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</si>
  <si>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</si>
  <si>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</si>
  <si>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</si>
  <si>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</si>
  <si>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</si>
  <si>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</si>
  <si>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</si>
  <si>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</si>
  <si>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</si>
  <si>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</si>
  <si>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</si>
  <si>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</si>
  <si>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</si>
  <si>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</si>
  <si>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</si>
  <si>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</si>
  <si>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</si>
  <si>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</si>
  <si>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</si>
  <si>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</si>
  <si>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</si>
  <si>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</si>
  <si>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</si>
  <si>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</si>
  <si>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</si>
  <si>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</si>
  <si>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</si>
  <si>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</si>
  <si>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</si>
  <si>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</si>
  <si>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</si>
  <si>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</si>
  <si>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</si>
  <si>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</si>
  <si>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</si>
  <si>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</si>
  <si>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</si>
  <si>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</si>
  <si>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</si>
  <si>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</si>
  <si>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</si>
  <si>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</si>
  <si>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</si>
  <si>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</si>
  <si>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</si>
  <si>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</si>
  <si>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</si>
  <si>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</si>
  <si>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</si>
  <si>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</si>
  <si>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</si>
  <si>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</si>
  <si>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</si>
  <si>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</si>
  <si>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</si>
  <si>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</si>
  <si>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</si>
  <si>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</si>
  <si>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</si>
  <si>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</si>
  <si>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</si>
  <si>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</si>
  <si>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</si>
  <si>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</si>
  <si>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</si>
  <si>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</si>
  <si>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</si>
  <si>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</si>
  <si>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</si>
  <si>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</si>
  <si>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</si>
  <si>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</si>
  <si>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</si>
  <si>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</si>
  <si>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</si>
  <si>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</si>
  <si>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</si>
  <si>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</si>
  <si>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</si>
  <si>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</si>
  <si>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</si>
  <si>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</si>
  <si>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</si>
  <si>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</si>
  <si>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</si>
  <si>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</si>
  <si>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</si>
  <si>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</si>
  <si>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</si>
  <si>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</si>
  <si>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</si>
  <si>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</si>
  <si>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</si>
  <si>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</si>
  <si>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</si>
  <si>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</si>
  <si>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</si>
  <si>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</si>
  <si>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</si>
  <si>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</si>
  <si>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</si>
  <si>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</si>
  <si>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</si>
  <si>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</si>
  <si>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</si>
  <si>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</si>
  <si>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</si>
  <si>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</si>
  <si>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</si>
  <si>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</si>
  <si>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</si>
  <si>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</si>
  <si>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</si>
  <si>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</si>
  <si>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</si>
  <si>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</si>
  <si>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</si>
  <si>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</si>
  <si>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</si>
  <si>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</si>
  <si>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</si>
  <si>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</si>
  <si>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</si>
  <si>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</si>
  <si>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</si>
  <si>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</si>
  <si>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</si>
  <si>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</si>
  <si>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</si>
  <si>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</si>
  <si>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</si>
  <si>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</si>
  <si>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</si>
  <si>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</si>
  <si>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</si>
  <si>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</si>
  <si>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</si>
  <si>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</si>
  <si>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</si>
  <si>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</si>
  <si>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</si>
  <si>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</si>
  <si>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</si>
  <si>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</si>
  <si>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</si>
  <si>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</si>
  <si>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</si>
  <si>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</si>
  <si>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</si>
  <si>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</si>
  <si>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</si>
  <si>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</si>
  <si>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</si>
  <si>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</si>
  <si>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</si>
  <si>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</si>
  <si>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</si>
  <si>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</si>
  <si>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</si>
  <si>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</si>
  <si>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</si>
  <si>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</si>
  <si>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</si>
  <si>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</si>
  <si>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</si>
  <si>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</si>
  <si>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</si>
  <si>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</si>
  <si>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</si>
  <si>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</si>
  <si>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</si>
  <si>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</si>
  <si>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</si>
  <si>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</si>
  <si>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</si>
  <si>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</si>
  <si>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</si>
  <si>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</si>
  <si>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</si>
  <si>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</si>
  <si>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</si>
  <si>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</si>
  <si>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</si>
  <si>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</si>
  <si>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</si>
  <si>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</si>
  <si>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</si>
  <si>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</si>
  <si>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</si>
  <si>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</si>
  <si>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</si>
  <si>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</si>
  <si>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</si>
  <si>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</si>
  <si>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</si>
  <si>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</si>
  <si>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</si>
  <si>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</si>
  <si>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</si>
  <si>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</si>
  <si>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</si>
  <si>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</si>
  <si>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</si>
  <si>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</si>
  <si>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</si>
  <si>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</si>
  <si>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</si>
  <si>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</si>
  <si>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</si>
  <si>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</si>
  <si>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</si>
  <si>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</si>
  <si>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</si>
  <si>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</si>
  <si>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</si>
  <si>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</si>
  <si>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</si>
  <si>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</si>
  <si>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</si>
  <si>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</si>
  <si>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</si>
  <si>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</si>
  <si>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</si>
  <si>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</si>
  <si>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</si>
  <si>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</si>
  <si>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</si>
  <si>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</si>
  <si>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</si>
  <si>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</si>
  <si>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</si>
  <si>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</si>
  <si>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</si>
  <si>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</si>
  <si>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</si>
  <si>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</si>
  <si>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</si>
  <si>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</si>
  <si>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</si>
  <si>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</si>
  <si>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</si>
  <si>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</si>
  <si>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</si>
  <si>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</si>
  <si>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</si>
  <si>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</si>
  <si>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</si>
  <si>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</si>
  <si>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</si>
  <si>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</si>
  <si>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</si>
  <si>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</si>
  <si>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</si>
  <si>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</si>
  <si>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</si>
  <si>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</si>
  <si>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</si>
  <si>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</si>
  <si>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</si>
  <si>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</si>
  <si>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</si>
  <si>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</si>
  <si>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</si>
  <si>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</si>
  <si>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</si>
  <si>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</si>
  <si>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</si>
  <si>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</si>
  <si>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</si>
  <si>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</si>
  <si>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</si>
  <si>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</si>
  <si>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</si>
  <si>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</si>
  <si>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</si>
  <si>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</si>
  <si>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</si>
  <si>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</si>
  <si>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</si>
  <si>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</si>
  <si>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</si>
  <si>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</si>
  <si>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</si>
  <si>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</si>
  <si>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</si>
  <si>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</si>
  <si>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</si>
  <si>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</si>
  <si>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</si>
  <si>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</si>
  <si>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</si>
  <si>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</si>
  <si>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</si>
  <si>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</si>
  <si>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</si>
  <si>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</si>
  <si>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</si>
  <si>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</si>
  <si>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</si>
  <si>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</si>
  <si>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</si>
  <si>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</si>
  <si>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</si>
  <si>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</si>
  <si>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</si>
  <si>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</si>
  <si>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</si>
  <si>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</si>
  <si>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</si>
  <si>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</si>
  <si>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</si>
  <si>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</si>
  <si>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</si>
  <si>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</si>
  <si>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</si>
  <si>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</si>
  <si>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</si>
  <si>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</si>
  <si>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</si>
  <si>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</si>
  <si>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</si>
  <si>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</si>
  <si>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</si>
  <si>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</si>
  <si>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</si>
  <si>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</si>
  <si>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</si>
  <si>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</si>
  <si>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</si>
  <si>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</si>
  <si>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</si>
  <si>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</si>
  <si>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</si>
  <si>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</si>
  <si>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</si>
  <si>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</si>
  <si>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</si>
  <si>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</si>
  <si>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</si>
  <si>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</si>
  <si>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</si>
  <si>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</si>
  <si>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</si>
  <si>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</si>
  <si>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</si>
  <si>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</si>
  <si>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</si>
  <si>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</si>
  <si>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</si>
  <si>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</si>
  <si>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</si>
  <si>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</si>
  <si>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</si>
  <si>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</si>
  <si>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</si>
  <si>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</si>
  <si>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</si>
  <si>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</si>
  <si>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</si>
  <si>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</si>
  <si>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</si>
  <si>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</si>
  <si>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</si>
  <si>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</si>
  <si>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</si>
  <si>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</si>
  <si>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</si>
  <si>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</si>
  <si>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</si>
  <si>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</si>
  <si>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</si>
  <si>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</si>
  <si>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</si>
  <si>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</si>
  <si>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</si>
  <si>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</si>
  <si>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</si>
  <si>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</si>
  <si>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</si>
  <si>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</si>
  <si>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</si>
  <si>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</si>
  <si>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</si>
  <si>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</si>
  <si>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</si>
  <si>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</si>
  <si>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</si>
  <si>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</si>
  <si>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</si>
  <si>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</si>
  <si>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</si>
  <si>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</si>
  <si>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</si>
  <si>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</si>
  <si>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</si>
  <si>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</si>
  <si>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</si>
  <si>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</si>
  <si>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</si>
  <si>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</si>
  <si>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</si>
  <si>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</si>
  <si>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</si>
  <si>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</si>
  <si>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</si>
  <si>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</si>
  <si>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</si>
  <si>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</si>
  <si>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</si>
  <si>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</si>
  <si>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</si>
  <si>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</si>
  <si>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</si>
  <si>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</si>
  <si>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</si>
  <si>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</si>
  <si>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</si>
  <si>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</si>
  <si>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</si>
  <si>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</si>
  <si>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</si>
  <si>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</si>
  <si>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</si>
  <si>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</si>
  <si>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</si>
  <si>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</si>
  <si>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</si>
  <si>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</si>
  <si>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</si>
  <si>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</si>
  <si>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</si>
  <si>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</si>
  <si>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</si>
  <si>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</si>
  <si>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</si>
  <si>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</si>
  <si>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</si>
  <si>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</si>
  <si>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</si>
  <si>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</si>
  <si>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</si>
  <si>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</si>
  <si>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</si>
  <si>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</si>
  <si>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</si>
  <si>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</si>
  <si>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</si>
  <si>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</si>
  <si>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</si>
  <si>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</si>
  <si>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</si>
  <si>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</si>
  <si>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</si>
  <si>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</si>
  <si>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</si>
  <si>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</si>
  <si>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</si>
  <si>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</si>
  <si>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</si>
  <si>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</si>
  <si>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</si>
  <si>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</si>
  <si>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</si>
  <si>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</si>
  <si>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</si>
  <si>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</si>
  <si>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</si>
  <si>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</si>
  <si>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</si>
  <si>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</si>
  <si>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</si>
  <si>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</si>
  <si>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</si>
  <si>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</si>
  <si>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</si>
  <si>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</si>
  <si>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</si>
  <si>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</si>
  <si>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</si>
  <si>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</si>
  <si>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</si>
  <si>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</si>
  <si>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</si>
  <si>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</si>
  <si>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</si>
  <si>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</si>
  <si>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</si>
  <si>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</si>
  <si>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</si>
  <si>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</si>
  <si>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</si>
  <si>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</si>
  <si>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</si>
  <si>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</si>
  <si>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</si>
  <si>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</si>
  <si>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</si>
  <si>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</si>
  <si>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</si>
  <si>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</si>
  <si>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</si>
  <si>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</si>
  <si>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</si>
  <si>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</si>
  <si>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</si>
  <si>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</si>
  <si>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</si>
  <si>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</si>
  <si>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</si>
  <si>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</si>
  <si>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</si>
  <si>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</si>
  <si>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</si>
  <si>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</si>
  <si>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</si>
  <si>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</si>
  <si>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</si>
  <si>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</si>
  <si>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</si>
  <si>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</si>
  <si>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</si>
  <si>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</si>
  <si>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</si>
  <si>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</si>
  <si>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</si>
  <si>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</si>
  <si>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</si>
  <si>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</si>
  <si>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</si>
  <si>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</si>
  <si>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</si>
  <si>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</si>
  <si>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</si>
  <si>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</si>
  <si>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</si>
  <si>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</si>
  <si>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</si>
  <si>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</si>
  <si>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</si>
  <si>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</si>
  <si>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</si>
  <si>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</si>
  <si>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</si>
  <si>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</si>
  <si>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</si>
  <si>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</si>
  <si>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</si>
  <si>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</si>
  <si>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</si>
  <si>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</si>
  <si>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</si>
  <si>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</si>
  <si>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</si>
  <si>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</si>
  <si>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</si>
  <si>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</si>
  <si>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</si>
  <si>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</si>
  <si>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</si>
  <si>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</si>
  <si>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</si>
  <si>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</si>
  <si>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</si>
  <si>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</si>
  <si>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</si>
  <si>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</si>
  <si>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</si>
  <si>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</si>
  <si>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</si>
  <si>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</si>
  <si>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</si>
  <si>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</si>
  <si>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</si>
  <si>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</si>
  <si>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</si>
  <si>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</si>
  <si>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</si>
  <si>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</si>
  <si>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</si>
  <si>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</si>
  <si>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</si>
  <si>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</si>
  <si>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</si>
  <si>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</si>
  <si>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</si>
  <si>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</si>
  <si>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</si>
  <si>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</si>
  <si>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</si>
  <si>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</si>
  <si>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</si>
  <si>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</si>
  <si>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</si>
  <si>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</si>
  <si>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</si>
  <si>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</si>
  <si>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</si>
  <si>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</si>
  <si>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</si>
  <si>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</si>
  <si>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</si>
  <si>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</si>
  <si>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</si>
  <si>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</si>
  <si>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</si>
  <si>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</si>
  <si>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</si>
  <si>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</si>
  <si>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</si>
  <si>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</si>
  <si>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</si>
  <si>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</si>
  <si>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</si>
  <si>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</si>
  <si>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</si>
  <si>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</si>
  <si>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</si>
  <si>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</si>
  <si>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</si>
  <si>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</si>
  <si>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</si>
  <si>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</si>
  <si>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</si>
  <si>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</si>
  <si>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</si>
  <si>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</si>
  <si>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</si>
  <si>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</si>
  <si>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</si>
  <si>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</si>
  <si>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</si>
  <si>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</si>
  <si>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</si>
  <si>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</si>
  <si>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</si>
  <si>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</si>
  <si>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</si>
  <si>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</si>
  <si>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</si>
  <si>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</si>
  <si>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</si>
  <si>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</si>
  <si>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</si>
  <si>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</si>
  <si>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</si>
  <si>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</si>
  <si>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</si>
  <si>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</si>
  <si>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</si>
  <si>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</si>
  <si>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</si>
  <si>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</si>
  <si>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</si>
  <si>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</si>
  <si>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</si>
  <si>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</si>
  <si>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</si>
  <si>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</si>
  <si>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</si>
  <si>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</si>
  <si>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</si>
  <si>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</si>
  <si>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</si>
  <si>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</si>
  <si>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</si>
  <si>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</si>
  <si>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</si>
  <si>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</si>
  <si>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</si>
  <si>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</si>
  <si>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</si>
  <si>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</si>
  <si>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</si>
  <si>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</si>
  <si>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</si>
  <si>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</si>
  <si>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</si>
  <si>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</si>
  <si>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</si>
  <si>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</si>
  <si>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</si>
  <si>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</si>
  <si>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</si>
  <si>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</si>
  <si>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</si>
  <si>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</si>
  <si>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</si>
  <si>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</si>
  <si>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</si>
  <si>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</si>
  <si>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</si>
  <si>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</si>
  <si>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</si>
  <si>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</si>
  <si>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</si>
  <si>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</si>
  <si>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</si>
  <si>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</si>
  <si>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</si>
  <si>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</si>
  <si>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</si>
  <si>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</si>
  <si>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</si>
  <si>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</si>
  <si>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</si>
  <si>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</si>
  <si>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</si>
  <si>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</si>
  <si>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</si>
  <si>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</si>
  <si>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</si>
  <si>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</si>
  <si>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</si>
  <si>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</si>
  <si>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</si>
  <si>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</si>
  <si>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</si>
  <si>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</si>
  <si>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</si>
  <si>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</si>
  <si>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</si>
  <si>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</si>
  <si>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</si>
  <si>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</si>
  <si>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</si>
  <si>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</si>
  <si>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</si>
  <si>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</si>
  <si>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</si>
  <si>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</si>
  <si>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</si>
  <si>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</si>
  <si>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</si>
  <si>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</si>
  <si>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</si>
  <si>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</si>
  <si>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</si>
  <si>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</si>
  <si>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</si>
  <si>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</si>
  <si>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</si>
  <si>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</si>
  <si>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</si>
  <si>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</si>
  <si>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</si>
  <si>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</si>
  <si>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</si>
  <si>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</si>
  <si>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</si>
  <si>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</si>
  <si>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</si>
  <si>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</si>
  <si>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</si>
  <si>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</si>
  <si>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</si>
  <si>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</si>
  <si>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</si>
  <si>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</si>
  <si>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</si>
  <si>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</si>
  <si>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</si>
  <si>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</si>
  <si>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</si>
  <si>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</si>
  <si>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</si>
  <si>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</si>
  <si>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</si>
  <si>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</si>
  <si>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</si>
  <si>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</si>
  <si>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</si>
  <si>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</si>
  <si>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</si>
  <si>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</si>
  <si>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</si>
  <si>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</si>
  <si>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</si>
  <si>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</si>
  <si>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</si>
  <si>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</si>
  <si>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</si>
  <si>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</si>
  <si>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</si>
  <si>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</si>
  <si>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</si>
  <si>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</si>
  <si>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</si>
  <si>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</si>
  <si>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</si>
  <si>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</si>
  <si>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</si>
  <si>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</si>
  <si>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</si>
  <si>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</si>
  <si>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</si>
  <si>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</si>
  <si>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</si>
  <si>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</si>
  <si>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</si>
  <si>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</si>
  <si>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</si>
  <si>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</si>
  <si>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</si>
  <si>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</si>
  <si>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</si>
  <si>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</si>
  <si>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</si>
  <si>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</si>
  <si>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</si>
  <si>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</si>
  <si>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</si>
  <si>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</si>
  <si>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</si>
  <si>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</si>
  <si>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</si>
  <si>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</si>
  <si>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</si>
  <si>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</si>
  <si>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</si>
  <si>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</si>
  <si>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</si>
  <si>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</si>
  <si>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</si>
  <si>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</si>
  <si>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</si>
  <si>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</si>
  <si>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</si>
  <si>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</si>
  <si>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</si>
  <si>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</si>
  <si>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</si>
  <si>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</si>
  <si>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</si>
  <si>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</si>
  <si>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</si>
  <si>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</si>
  <si>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</si>
  <si>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</si>
  <si>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</si>
  <si>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</si>
  <si>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</si>
  <si>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</si>
  <si>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</si>
  <si>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</si>
  <si>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</si>
  <si>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</si>
  <si>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</si>
  <si>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</si>
  <si>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</si>
  <si>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</si>
  <si>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</si>
  <si>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</si>
  <si>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</si>
  <si>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</si>
  <si>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</si>
  <si>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</si>
  <si>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</si>
  <si>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</si>
  <si>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</si>
  <si>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</si>
  <si>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</si>
  <si>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</si>
  <si>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</si>
  <si>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</si>
  <si>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</si>
  <si>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</si>
  <si>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</si>
  <si>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</si>
  <si>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</si>
  <si>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</si>
  <si>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</si>
  <si>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</si>
  <si>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</si>
  <si>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</si>
  <si>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</si>
  <si>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</si>
  <si>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</si>
  <si>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</si>
  <si>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</si>
  <si>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</si>
  <si>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</si>
  <si>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</si>
  <si>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</si>
  <si>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</si>
  <si>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</si>
  <si>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</si>
  <si>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</si>
  <si>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</si>
  <si>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</si>
  <si>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</si>
  <si>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</si>
  <si>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</si>
  <si>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</si>
  <si>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</si>
  <si>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</si>
  <si>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</si>
  <si>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</si>
  <si>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</si>
  <si>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</si>
  <si>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</si>
  <si>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</si>
  <si>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</si>
  <si>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</si>
  <si>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</si>
  <si>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</si>
  <si>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</si>
  <si>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</si>
  <si>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</si>
  <si>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</si>
  <si>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</si>
  <si>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</si>
  <si>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</si>
  <si>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</si>
  <si>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</si>
  <si>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</si>
  <si>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</si>
  <si>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</si>
  <si>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</si>
  <si>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</si>
  <si>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</si>
  <si>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</si>
  <si>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</si>
  <si>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</si>
  <si>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</si>
  <si>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</si>
  <si>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</si>
  <si>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</si>
  <si>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</si>
  <si>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</si>
  <si>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</si>
  <si>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</si>
  <si>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</si>
  <si>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</si>
  <si>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</si>
  <si>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</si>
  <si>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</si>
  <si>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</si>
  <si>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</si>
  <si>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</si>
  <si>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</si>
  <si>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</si>
  <si>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</si>
  <si>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</si>
  <si>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</si>
  <si>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</si>
  <si>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</si>
  <si>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</si>
  <si>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</si>
  <si>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</si>
  <si>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</si>
  <si>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</si>
  <si>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</si>
  <si>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</si>
  <si>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</si>
  <si>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</si>
  <si>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</si>
  <si>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</si>
  <si>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</si>
  <si>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</si>
  <si>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</si>
  <si>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</si>
  <si>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</si>
  <si>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</si>
  <si>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</si>
  <si>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</si>
  <si>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</si>
  <si>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</si>
  <si>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</si>
  <si>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</si>
  <si>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</si>
  <si>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</si>
  <si>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</si>
  <si>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</si>
  <si>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</si>
  <si>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</si>
  <si>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</si>
  <si>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</si>
  <si>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</si>
  <si>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</si>
  <si>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</si>
  <si>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</si>
  <si>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</si>
  <si>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</si>
  <si>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</si>
  <si>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</si>
  <si>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</si>
  <si>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</si>
  <si>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</si>
  <si>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</si>
  <si>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</si>
  <si>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</si>
  <si>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</si>
  <si>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</si>
  <si>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</si>
  <si>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</si>
  <si>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</si>
  <si>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</si>
  <si>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</si>
  <si>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</si>
  <si>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</si>
  <si>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</si>
  <si>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</si>
  <si>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</si>
  <si>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</si>
  <si>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</si>
  <si>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</si>
  <si>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</si>
  <si>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</si>
  <si>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</si>
  <si>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</si>
  <si>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</si>
  <si>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</si>
  <si>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</si>
  <si>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</si>
  <si>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</si>
  <si>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</si>
  <si>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</si>
  <si>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</si>
  <si>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</si>
  <si>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</si>
  <si>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</si>
  <si>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</si>
  <si>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</si>
  <si>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</si>
  <si>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</si>
  <si>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</si>
  <si>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</si>
  <si>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</si>
  <si>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</si>
  <si>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</si>
  <si>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</si>
  <si>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</si>
  <si>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</si>
  <si>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</si>
  <si>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</si>
  <si>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</si>
  <si>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</si>
  <si>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</si>
  <si>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</si>
  <si>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</si>
  <si>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</si>
  <si>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</si>
  <si>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</si>
  <si>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</si>
  <si>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</si>
  <si>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</si>
  <si>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</si>
  <si>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</si>
  <si>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</si>
  <si>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</si>
  <si>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</si>
  <si>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</si>
  <si>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</si>
  <si>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</si>
  <si>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</si>
  <si>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</si>
  <si>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</si>
  <si>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</si>
  <si>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</si>
  <si>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</si>
  <si>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</si>
  <si>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</si>
  <si>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</si>
  <si>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</si>
  <si>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</si>
  <si>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</si>
  <si>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</si>
  <si>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</si>
  <si>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</si>
  <si>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</si>
  <si>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</si>
  <si>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</si>
  <si>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</si>
  <si>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</si>
  <si>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</si>
  <si>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</si>
  <si>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</si>
  <si>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</si>
  <si>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</si>
  <si>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</si>
  <si>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</si>
  <si>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</si>
  <si>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</si>
  <si>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</si>
  <si>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</si>
  <si>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</si>
  <si>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</si>
  <si>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</si>
  <si>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</si>
  <si>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</si>
  <si>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</si>
  <si>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</si>
  <si>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</si>
  <si>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</si>
  <si>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</si>
  <si>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</si>
  <si>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</si>
  <si>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</si>
  <si>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</si>
  <si>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</si>
  <si>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</si>
  <si>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</si>
  <si>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</si>
  <si>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</si>
  <si>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</si>
  <si>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</si>
  <si>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</si>
  <si>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</si>
  <si>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</si>
  <si>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</si>
  <si>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</si>
  <si>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</si>
  <si>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</si>
  <si>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</si>
  <si>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</si>
  <si>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</si>
  <si>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</si>
  <si>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</si>
  <si>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</si>
  <si>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</si>
  <si>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</si>
  <si>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</si>
  <si>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</si>
  <si>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</si>
  <si>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</si>
  <si>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</si>
  <si>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</si>
  <si>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</si>
  <si>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</si>
  <si>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</si>
  <si>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</si>
  <si>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</si>
  <si>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</si>
  <si>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</si>
  <si>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</si>
  <si>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</si>
  <si>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</si>
  <si>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</si>
  <si>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</si>
  <si>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</si>
  <si>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</si>
  <si>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</si>
  <si>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</si>
  <si>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</si>
  <si>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</si>
  <si>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</si>
  <si>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</si>
  <si>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</si>
  <si>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</si>
  <si>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</si>
  <si>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</si>
  <si>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</si>
  <si>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</si>
  <si>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</si>
  <si>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</si>
  <si>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</si>
  <si>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</si>
  <si>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</si>
  <si>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</si>
  <si>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</si>
  <si>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</si>
  <si>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</si>
  <si>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</si>
  <si>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</si>
  <si>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</si>
  <si>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</si>
  <si>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</si>
  <si>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</si>
  <si>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</si>
  <si>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</si>
  <si>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</si>
  <si>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</si>
  <si>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</si>
  <si>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</si>
  <si>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</si>
  <si>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</si>
  <si>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</si>
  <si>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</si>
  <si>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</si>
  <si>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</si>
  <si>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</si>
  <si>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</si>
  <si>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</si>
  <si>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</si>
  <si>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</si>
  <si>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</si>
  <si>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</si>
  <si>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</si>
  <si>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</si>
  <si>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</si>
  <si>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</si>
  <si>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</si>
  <si>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</si>
  <si>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</si>
  <si>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</si>
  <si>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</si>
  <si>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</si>
  <si>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</si>
  <si>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</si>
  <si>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</si>
  <si>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</si>
  <si>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</si>
  <si>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</si>
  <si>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</si>
  <si>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</si>
  <si>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</si>
  <si>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</si>
  <si>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</si>
  <si>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</si>
  <si>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</si>
  <si>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</si>
  <si>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</si>
  <si>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</si>
  <si>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</si>
  <si>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</si>
  <si>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</si>
  <si>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</si>
  <si>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</si>
  <si>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</si>
  <si>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</si>
  <si>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</si>
  <si>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</si>
  <si>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</si>
  <si>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</si>
  <si>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</si>
  <si>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</si>
  <si>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</si>
  <si>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</si>
  <si>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</si>
  <si>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</si>
  <si>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</si>
  <si>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</si>
  <si>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</si>
  <si>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</si>
  <si>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</si>
  <si>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</si>
  <si>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</si>
  <si>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</si>
  <si>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</si>
  <si>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</si>
  <si>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</si>
  <si>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</si>
  <si>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</si>
  <si>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</si>
  <si>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</si>
  <si>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</si>
  <si>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</si>
  <si>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</si>
  <si>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</si>
  <si>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</si>
  <si>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</si>
  <si>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</si>
  <si>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</si>
  <si>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</si>
  <si>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</si>
  <si>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</si>
  <si>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</si>
  <si>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</si>
  <si>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</si>
  <si>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</si>
  <si>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</si>
  <si>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</si>
  <si>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</si>
  <si>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</si>
  <si>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</si>
  <si>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</si>
  <si>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</si>
  <si>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</si>
  <si>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</si>
  <si>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</si>
  <si>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</si>
  <si>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</si>
  <si>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</si>
  <si>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</si>
  <si>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</si>
  <si>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</si>
  <si>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</si>
  <si>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</si>
  <si>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</si>
  <si>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</si>
  <si>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</si>
  <si>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</si>
  <si>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</si>
  <si>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</si>
  <si>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</si>
  <si>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</si>
  <si>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</si>
  <si>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</si>
  <si>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</si>
  <si>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</si>
  <si>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</si>
  <si>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</si>
  <si>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</si>
  <si>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</si>
  <si>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</si>
  <si>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</si>
  <si>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</si>
  <si>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</si>
  <si>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</si>
  <si>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</si>
  <si>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</si>
  <si>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</si>
  <si>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</si>
  <si>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</si>
  <si>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</si>
  <si>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</si>
  <si>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</si>
  <si>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</si>
  <si>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</si>
  <si>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</si>
  <si>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</si>
  <si>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</si>
  <si>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</si>
  <si>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</si>
  <si>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</si>
  <si>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</si>
  <si>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</si>
  <si>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</si>
  <si>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</si>
  <si>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</si>
  <si>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</si>
  <si>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</si>
  <si>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</si>
  <si>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</si>
  <si>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</si>
  <si>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</si>
  <si>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</si>
  <si>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</si>
  <si>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</si>
  <si>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</si>
  <si>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</si>
  <si>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</si>
  <si>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</si>
  <si>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</si>
  <si>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</si>
  <si>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</si>
  <si>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</si>
  <si>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</si>
  <si>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</si>
  <si>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</si>
  <si>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</si>
  <si>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</si>
  <si>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</si>
  <si>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</si>
  <si>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</si>
  <si>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</si>
  <si>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</si>
  <si>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</si>
  <si>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</si>
  <si>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</si>
  <si>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</si>
  <si>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</si>
  <si>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</si>
  <si>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</si>
  <si>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</si>
  <si>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</si>
  <si>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</si>
  <si>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</si>
  <si>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</si>
  <si>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</si>
  <si>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</si>
  <si>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</si>
  <si>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</si>
  <si>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</si>
  <si>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</si>
  <si>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</si>
  <si>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</si>
  <si>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</si>
  <si>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</si>
  <si>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</si>
  <si>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</si>
  <si>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</si>
  <si>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</si>
  <si>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</si>
  <si>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</si>
  <si>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</si>
  <si>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</si>
  <si>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</si>
  <si>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</si>
  <si>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</si>
  <si>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</si>
  <si>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</si>
  <si>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</si>
  <si>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</si>
  <si>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</si>
  <si>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</si>
  <si>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</si>
  <si>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</si>
  <si>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</si>
  <si>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</si>
  <si>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</si>
  <si>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</si>
  <si>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</si>
  <si>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</si>
  <si>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</si>
  <si>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</si>
  <si>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</si>
  <si>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</si>
  <si>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</si>
  <si>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</si>
  <si>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</si>
  <si>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</si>
  <si>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</si>
  <si>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</si>
  <si>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</si>
  <si>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</si>
  <si>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</si>
  <si>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</si>
  <si>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</si>
  <si>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</si>
  <si>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</si>
  <si>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</si>
  <si>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</si>
  <si>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</si>
  <si>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</si>
  <si>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</si>
  <si>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</si>
  <si>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</si>
  <si>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</si>
  <si>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</si>
  <si>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</si>
  <si>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</si>
  <si>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</si>
  <si>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</si>
  <si>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</si>
  <si>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</si>
  <si>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</si>
  <si>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</si>
  <si>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</si>
  <si>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</si>
  <si>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</si>
  <si>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</si>
  <si>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</si>
  <si>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</si>
  <si>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</si>
  <si>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</si>
  <si>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</si>
  <si>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</si>
  <si>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</si>
  <si>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</si>
  <si>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</si>
  <si>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</si>
  <si>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</si>
  <si>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</si>
  <si>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</si>
  <si>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</si>
  <si>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</si>
  <si>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</si>
  <si>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</si>
  <si>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</si>
  <si>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</si>
  <si>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</si>
  <si>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</si>
  <si>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</si>
  <si>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</si>
  <si>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</si>
  <si>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</si>
  <si>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</si>
  <si>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</si>
  <si>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</si>
  <si>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</si>
  <si>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</si>
  <si>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</si>
  <si>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</si>
  <si>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</si>
  <si>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</si>
  <si>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</si>
  <si>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</si>
  <si>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</si>
  <si>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</si>
  <si>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</si>
  <si>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</si>
  <si>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</si>
  <si>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</si>
  <si>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</si>
  <si>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</si>
  <si>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</si>
  <si>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</si>
  <si>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</si>
  <si>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</si>
  <si>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</si>
  <si>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</si>
  <si>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</si>
  <si>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</si>
  <si>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</si>
  <si>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</si>
  <si>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</si>
  <si>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</si>
  <si>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</si>
  <si>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</si>
  <si>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</si>
  <si>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</si>
  <si>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</si>
  <si>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</si>
  <si>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</si>
  <si>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</si>
  <si>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</si>
  <si>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</si>
  <si>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</si>
  <si>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</si>
  <si>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</si>
  <si>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</si>
  <si>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</si>
  <si>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</si>
  <si>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</si>
  <si>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</si>
  <si>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</si>
  <si>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</si>
  <si>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</si>
  <si>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</si>
  <si>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</si>
  <si>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</si>
  <si>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</si>
  <si>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</si>
  <si>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</si>
  <si>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</si>
  <si>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</si>
  <si>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</si>
  <si>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</si>
  <si>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</si>
  <si>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</si>
  <si>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</si>
  <si>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</si>
  <si>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</si>
  <si>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</si>
  <si>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</si>
  <si>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</si>
  <si>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</si>
  <si>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</si>
  <si>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</si>
  <si>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</si>
  <si>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</si>
  <si>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</si>
  <si>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</si>
  <si>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</si>
  <si>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</si>
  <si>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</si>
  <si>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</si>
  <si>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</si>
  <si>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</si>
  <si>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</si>
  <si>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</si>
  <si>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</si>
  <si>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</si>
  <si>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</si>
  <si>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</si>
  <si>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</si>
  <si>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</si>
  <si>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</si>
  <si>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</si>
  <si>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</si>
  <si>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</si>
  <si>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</si>
  <si>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</si>
  <si>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</si>
  <si>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</si>
  <si>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</si>
  <si>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</si>
  <si>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</si>
  <si>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</si>
  <si>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</si>
  <si>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</si>
  <si>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</si>
  <si>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</si>
  <si>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</si>
  <si>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</si>
  <si>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</si>
  <si>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</si>
  <si>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</si>
  <si>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</si>
  <si>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</si>
  <si>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</si>
  <si>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</si>
  <si>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</si>
  <si>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</si>
  <si>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</si>
  <si>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</si>
  <si>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</si>
  <si>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</si>
  <si>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</si>
  <si>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</si>
  <si>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</si>
  <si>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</si>
  <si>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</si>
  <si>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</si>
  <si>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</si>
  <si>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</si>
  <si>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</si>
  <si>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</si>
  <si>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</si>
  <si>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</si>
  <si>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</si>
  <si>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</si>
  <si>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</si>
  <si>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</si>
  <si>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</si>
  <si>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</si>
  <si>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</si>
  <si>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</si>
  <si>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</si>
  <si>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</si>
  <si>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</si>
  <si>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</si>
  <si>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</si>
  <si>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</si>
  <si>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</si>
  <si>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</si>
  <si>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</si>
  <si>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</si>
  <si>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</si>
  <si>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</si>
  <si>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</si>
  <si>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</si>
  <si>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</si>
  <si>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</si>
  <si>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</si>
  <si>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</si>
  <si>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</si>
  <si>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</si>
  <si>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</si>
  <si>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</si>
  <si>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</si>
  <si>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</si>
  <si>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</si>
  <si>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</si>
  <si>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</si>
  <si>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</si>
  <si>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</si>
  <si>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</si>
  <si>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</si>
  <si>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</si>
  <si>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</si>
  <si>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</si>
  <si>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</si>
  <si>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</si>
  <si>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</si>
  <si>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</si>
  <si>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</si>
  <si>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</si>
  <si>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</si>
  <si>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</si>
  <si>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</si>
  <si>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</si>
  <si>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</si>
  <si>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</si>
  <si>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</si>
  <si>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</si>
  <si>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</si>
  <si>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</si>
  <si>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</si>
  <si>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</si>
  <si>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</si>
  <si>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</si>
  <si>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</si>
  <si>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</si>
  <si>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</si>
  <si>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</si>
  <si>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</si>
  <si>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</si>
  <si>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</si>
  <si>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</si>
  <si>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</si>
  <si>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</si>
  <si>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</si>
  <si>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</si>
  <si>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</si>
  <si>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</si>
  <si>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</si>
  <si>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</si>
  <si>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</si>
  <si>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</si>
  <si>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</si>
  <si>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</si>
  <si>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</si>
  <si>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</si>
  <si>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</si>
  <si>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</si>
  <si>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</si>
  <si>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</si>
  <si>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</si>
  <si>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</si>
  <si>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</si>
  <si>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</si>
  <si>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</si>
  <si>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</si>
  <si>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</si>
  <si>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</si>
  <si>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</si>
  <si>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</si>
  <si>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</si>
  <si>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</si>
  <si>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</si>
  <si>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</si>
  <si>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</si>
  <si>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</si>
  <si>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</si>
  <si>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</si>
  <si>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</si>
  <si>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</si>
  <si>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</si>
  <si>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</si>
  <si>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</si>
  <si>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</si>
  <si>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</si>
  <si>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</si>
  <si>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</si>
  <si>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</si>
  <si>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</si>
  <si>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</si>
  <si>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</si>
  <si>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</si>
  <si>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</si>
  <si>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</si>
  <si>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</si>
  <si>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</si>
  <si>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</si>
  <si>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</si>
  <si>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</si>
  <si>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</si>
  <si>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</si>
  <si>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</si>
  <si>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</si>
  <si>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</si>
  <si>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</si>
  <si>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</si>
  <si>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</si>
  <si>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</si>
  <si>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</si>
  <si>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</si>
  <si>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</si>
  <si>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</si>
  <si>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</si>
  <si>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</si>
  <si>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</si>
  <si>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</si>
  <si>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</si>
  <si>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</si>
  <si>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</si>
  <si>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</si>
  <si>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</si>
  <si>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</si>
  <si>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</si>
  <si>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</si>
  <si>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</si>
  <si>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</si>
  <si>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</si>
  <si>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</si>
  <si>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</si>
  <si>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</si>
  <si>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</si>
  <si>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</si>
  <si>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</si>
  <si>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</si>
  <si>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</si>
  <si>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</si>
  <si>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</si>
  <si>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</si>
  <si>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</si>
  <si>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</si>
  <si>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</si>
  <si>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</si>
  <si>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</si>
  <si>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</si>
  <si>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</si>
  <si>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</si>
  <si>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</si>
  <si>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</si>
  <si>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</si>
  <si>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</si>
  <si>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</si>
  <si>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</si>
  <si>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</si>
  <si>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</si>
  <si>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</si>
  <si>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</si>
  <si>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</si>
  <si>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</si>
  <si>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</si>
  <si>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</si>
  <si>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</si>
  <si>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</si>
  <si>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</si>
  <si>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</si>
  <si>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</si>
  <si>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</si>
  <si>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</si>
  <si>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</si>
  <si>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</si>
  <si>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</si>
  <si>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</si>
  <si>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</si>
  <si>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</si>
  <si>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</si>
  <si>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</si>
  <si>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</si>
  <si>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</si>
  <si>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</si>
  <si>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</si>
  <si>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</si>
  <si>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</si>
  <si>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</si>
  <si>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</si>
  <si>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</si>
  <si>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</si>
  <si>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</si>
  <si>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</si>
  <si>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</si>
  <si>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</si>
  <si>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</si>
  <si>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</si>
  <si>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</si>
  <si>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</si>
  <si>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</si>
  <si>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</si>
  <si>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</si>
  <si>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</si>
  <si>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</si>
  <si>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</si>
  <si>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</si>
  <si>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</si>
  <si>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</si>
  <si>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</si>
  <si>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</si>
  <si>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</si>
  <si>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</si>
  <si>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</si>
  <si>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</si>
  <si>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</si>
  <si>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</si>
  <si>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</si>
  <si>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</si>
  <si>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</si>
  <si>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</si>
  <si>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</si>
  <si>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</si>
  <si>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</si>
  <si>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</si>
  <si>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</si>
  <si>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</si>
  <si>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</si>
  <si>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</si>
  <si>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</si>
  <si>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</si>
  <si>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</si>
  <si>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</si>
  <si>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</si>
  <si>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</si>
  <si>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</si>
  <si>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</si>
  <si>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</si>
  <si>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</si>
  <si>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</si>
  <si>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</si>
  <si>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</si>
  <si>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</si>
  <si>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</si>
  <si>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</si>
  <si>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</si>
  <si>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</si>
  <si>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</si>
  <si>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</si>
  <si>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</si>
  <si>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</si>
  <si>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</si>
  <si>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</si>
  <si>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</si>
  <si>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</si>
  <si>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</si>
  <si>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</si>
  <si>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</si>
  <si>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</si>
  <si>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</si>
  <si>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</si>
  <si>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</si>
  <si>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</si>
  <si>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</si>
  <si>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</si>
  <si>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</si>
  <si>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</si>
  <si>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</si>
  <si>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</si>
  <si>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</si>
  <si>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</si>
  <si>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</si>
  <si>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</si>
  <si>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</si>
  <si>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</si>
  <si>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</si>
  <si>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</si>
  <si>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</si>
  <si>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</si>
  <si>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</si>
  <si>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</si>
  <si>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</si>
  <si>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</si>
  <si>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</si>
  <si>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</si>
  <si>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</si>
  <si>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</si>
  <si>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</si>
  <si>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</si>
  <si>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</si>
  <si>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</si>
  <si>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</si>
  <si>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</si>
  <si>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</si>
  <si>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</si>
  <si>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</si>
  <si>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</si>
  <si>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</si>
  <si>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</si>
  <si>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</si>
  <si>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</si>
  <si>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</si>
  <si>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</si>
  <si>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</si>
  <si>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</si>
  <si>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</si>
  <si>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</si>
  <si>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</si>
  <si>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</si>
  <si>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</si>
  <si>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</si>
  <si>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</si>
  <si>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</si>
  <si>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</si>
  <si>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</si>
  <si>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</si>
  <si>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</si>
  <si>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</si>
  <si>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</si>
  <si>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</si>
  <si>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</si>
  <si>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</si>
  <si>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</si>
  <si>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</si>
  <si>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</si>
  <si>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</si>
  <si>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</si>
  <si>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</si>
  <si>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</si>
  <si>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</si>
  <si>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</si>
  <si>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</si>
  <si>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</si>
  <si>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</si>
  <si>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</si>
  <si>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</si>
  <si>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</si>
  <si>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</si>
  <si>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</si>
  <si>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</si>
  <si>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</si>
  <si>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</si>
  <si>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</si>
  <si>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</si>
  <si>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</si>
  <si>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</si>
  <si>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</si>
  <si>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</si>
  <si>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</si>
  <si>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</si>
  <si>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</si>
  <si>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</si>
  <si>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</si>
  <si>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</si>
  <si>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</si>
  <si>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</si>
  <si>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</si>
  <si>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</si>
  <si>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</si>
  <si>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</si>
  <si>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</si>
  <si>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</si>
  <si>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</si>
  <si>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</si>
  <si>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</si>
  <si>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</si>
  <si>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</si>
  <si>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</si>
  <si>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</si>
  <si>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</si>
  <si>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</si>
  <si>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</si>
  <si>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</si>
  <si>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</si>
  <si>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</si>
  <si>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</si>
  <si>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</si>
  <si>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</si>
  <si>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</si>
  <si>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</si>
  <si>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</si>
  <si>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</si>
  <si>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</si>
  <si>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</si>
  <si>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</si>
  <si>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</si>
  <si>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</si>
  <si>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</si>
  <si>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</si>
  <si>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</si>
  <si>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</si>
  <si>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</si>
  <si>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</si>
  <si>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</si>
  <si>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</si>
  <si>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</si>
  <si>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</si>
  <si>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</si>
  <si>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</si>
  <si>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</si>
  <si>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</si>
  <si>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</si>
  <si>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</si>
  <si>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</si>
  <si>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</si>
  <si>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</si>
  <si>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</si>
  <si>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</si>
  <si>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</si>
  <si>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</si>
  <si>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</si>
  <si>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</si>
  <si>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</si>
  <si>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</si>
  <si>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</si>
  <si>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</si>
  <si>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</si>
  <si>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</si>
  <si>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</si>
  <si>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</si>
  <si>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</si>
  <si>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</si>
  <si>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</si>
  <si>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</si>
  <si>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</si>
  <si>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</si>
  <si>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</si>
  <si>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</si>
  <si>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</si>
  <si>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</si>
  <si>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</si>
  <si>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</si>
  <si>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</si>
  <si>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</si>
  <si>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</si>
  <si>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</si>
  <si>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</si>
  <si>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</si>
  <si>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</si>
  <si>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</si>
  <si>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</si>
  <si>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</si>
  <si>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</si>
  <si>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</si>
  <si>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</si>
  <si>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</si>
  <si>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</si>
  <si>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</si>
  <si>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</si>
  <si>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</si>
  <si>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</si>
  <si>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</si>
  <si>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</si>
  <si>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</si>
  <si>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</si>
  <si>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</si>
  <si>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</si>
  <si>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</si>
  <si>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</si>
  <si>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</si>
  <si>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</si>
  <si>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</si>
  <si>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</si>
  <si>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</si>
  <si>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</si>
  <si>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</si>
  <si>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</si>
  <si>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</si>
  <si>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</si>
  <si>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</si>
  <si>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</si>
  <si>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</si>
  <si>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</si>
  <si>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</si>
  <si>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</si>
  <si>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</si>
  <si>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</si>
  <si>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</si>
  <si>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</si>
  <si>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</si>
  <si>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</si>
  <si>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</si>
  <si>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</si>
  <si>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</si>
  <si>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</si>
  <si>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</si>
  <si>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</si>
  <si>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</si>
  <si>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</si>
  <si>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</si>
  <si>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</si>
  <si>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</si>
  <si>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</si>
  <si>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</si>
  <si>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</si>
  <si>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</si>
  <si>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</si>
  <si>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</si>
  <si>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</si>
  <si>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</si>
  <si>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</si>
  <si>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</si>
  <si>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</si>
  <si>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</si>
  <si>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</si>
  <si>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</si>
  <si>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</si>
  <si>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</si>
  <si>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</si>
  <si>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</si>
  <si>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</si>
  <si>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</si>
  <si>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</si>
  <si>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</si>
  <si>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</si>
  <si>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</si>
  <si>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</si>
  <si>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</si>
  <si>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</si>
  <si>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</si>
  <si>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</si>
  <si>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</si>
  <si>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</si>
  <si>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</si>
  <si>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</si>
  <si>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</si>
  <si>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</si>
  <si>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</si>
  <si>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</si>
  <si>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</si>
  <si>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</si>
  <si>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</si>
  <si>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</si>
  <si>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</si>
  <si>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</si>
  <si>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</si>
  <si>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</si>
  <si>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</si>
  <si>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</si>
  <si>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</si>
  <si>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</si>
  <si>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</si>
  <si>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</si>
  <si>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</si>
  <si>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</si>
  <si>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</si>
  <si>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</si>
  <si>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</si>
  <si>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</si>
  <si>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</si>
  <si>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</si>
  <si>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</si>
  <si>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</si>
  <si>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</si>
  <si>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</si>
  <si>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</si>
  <si>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</si>
  <si>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</si>
  <si>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</si>
  <si>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</si>
  <si>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</si>
  <si>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</si>
  <si>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</si>
  <si>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</si>
  <si>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</si>
  <si>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</si>
  <si>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</si>
  <si>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</si>
  <si>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</si>
  <si>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</si>
  <si>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</si>
  <si>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</si>
  <si>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</si>
  <si>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</si>
  <si>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</si>
  <si>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</si>
  <si>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</si>
  <si>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</si>
  <si>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</si>
  <si>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</si>
  <si>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</si>
  <si>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</si>
  <si>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</si>
  <si>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</si>
  <si>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</si>
  <si>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</si>
  <si>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</si>
  <si>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</si>
  <si>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</si>
  <si>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</si>
  <si>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</si>
  <si>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</si>
  <si>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</si>
  <si>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</si>
  <si>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</si>
  <si>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</si>
  <si>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</si>
  <si>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</si>
  <si>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</si>
  <si>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</si>
  <si>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</si>
  <si>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</si>
  <si>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</si>
  <si>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</si>
  <si>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</si>
  <si>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</si>
  <si>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</si>
  <si>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</si>
  <si>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</si>
  <si>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</si>
  <si>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</si>
  <si>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</si>
  <si>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</si>
  <si>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</si>
  <si>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</si>
  <si>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</si>
  <si>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</si>
  <si>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</si>
  <si>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</si>
  <si>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</si>
  <si>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</si>
  <si>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</si>
  <si>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</si>
  <si>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</si>
  <si>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</si>
  <si>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</si>
  <si>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</si>
  <si>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</si>
  <si>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</si>
  <si>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</si>
  <si>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</si>
  <si>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</si>
  <si>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</si>
  <si>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</si>
  <si>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</si>
  <si>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</si>
  <si>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</si>
  <si>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</si>
  <si>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</si>
  <si>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</si>
  <si>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</si>
  <si>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</si>
  <si>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</si>
  <si>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</si>
  <si>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</si>
  <si>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</si>
  <si>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</si>
  <si>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</si>
  <si>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</si>
  <si>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</si>
  <si>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</si>
  <si>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</si>
  <si>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</si>
  <si>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</si>
  <si>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</si>
  <si>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</si>
  <si>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</si>
  <si>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</si>
  <si>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</si>
  <si>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</si>
  <si>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</si>
  <si>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</si>
  <si>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</si>
  <si>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</si>
  <si>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</si>
  <si>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</si>
  <si>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</si>
  <si>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</si>
  <si>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</si>
  <si>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</si>
  <si>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</si>
  <si>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</si>
  <si>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</si>
  <si>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</si>
  <si>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</si>
  <si>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</si>
  <si>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</si>
  <si>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</si>
  <si>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</si>
  <si>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</si>
  <si>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</si>
  <si>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</si>
  <si>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</si>
  <si>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</si>
  <si>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</si>
  <si>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</si>
  <si>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</si>
  <si>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</si>
  <si>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</si>
  <si>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</si>
  <si>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</si>
  <si>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</si>
  <si>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</si>
  <si>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</si>
  <si>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</si>
  <si>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</si>
  <si>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</si>
  <si>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</si>
  <si>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</si>
  <si>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</si>
  <si>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</si>
  <si>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</si>
  <si>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</si>
  <si>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</si>
  <si>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</si>
  <si>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</si>
  <si>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</si>
  <si>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</si>
  <si>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</si>
  <si>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</si>
  <si>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</si>
  <si>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</si>
  <si>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</si>
  <si>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</si>
  <si>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</si>
  <si>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</si>
  <si>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</si>
  <si>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</si>
  <si>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</si>
  <si>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</si>
  <si>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</si>
  <si>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</si>
  <si>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</si>
  <si>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</si>
  <si>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</si>
  <si>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</si>
  <si>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</si>
  <si>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</si>
  <si>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</si>
  <si>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</si>
  <si>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</si>
  <si>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</si>
  <si>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</si>
  <si>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</si>
  <si>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</si>
  <si>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</si>
  <si>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</si>
  <si>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</si>
  <si>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</si>
  <si>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</si>
  <si>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</si>
  <si>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</si>
  <si>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</si>
  <si>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</si>
  <si>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</si>
  <si>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</si>
  <si>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</si>
  <si>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</si>
  <si>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</si>
  <si>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</si>
  <si>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</si>
  <si>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</si>
  <si>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</si>
  <si>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</si>
  <si>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</si>
  <si>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</si>
  <si>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</si>
  <si>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</si>
  <si>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</si>
  <si>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</si>
  <si>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</si>
  <si>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</si>
  <si>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</si>
  <si>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</si>
  <si>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</si>
  <si>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</si>
  <si>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</si>
  <si>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</si>
  <si>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</si>
  <si>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</si>
  <si>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</si>
  <si>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</si>
  <si>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</si>
  <si>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</si>
  <si>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</si>
  <si>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</si>
  <si>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</si>
  <si>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</si>
  <si>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</si>
  <si>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</si>
  <si>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</si>
  <si>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</si>
  <si>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</si>
  <si>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</si>
  <si>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</si>
  <si>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</si>
  <si>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</si>
  <si>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</si>
  <si>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</si>
  <si>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</si>
  <si>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</si>
  <si>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</si>
  <si>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</si>
  <si>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</si>
  <si>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</si>
  <si>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</si>
  <si>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</si>
  <si>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</si>
  <si>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</si>
  <si>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</si>
  <si>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</si>
  <si>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</si>
  <si>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</si>
  <si>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</si>
  <si>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</si>
  <si>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</si>
  <si>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</si>
  <si>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</si>
  <si>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</si>
  <si>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</si>
  <si>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</si>
  <si>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</si>
  <si>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</si>
  <si>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</si>
  <si>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</si>
  <si>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</si>
  <si>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</si>
  <si>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</si>
  <si>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</si>
  <si>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</si>
  <si>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</si>
  <si>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</si>
  <si>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</si>
  <si>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</si>
  <si>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</si>
  <si>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</si>
  <si>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</si>
  <si>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</si>
  <si>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</si>
  <si>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</si>
  <si>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</si>
  <si>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</si>
  <si>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</si>
  <si>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</si>
  <si>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</si>
  <si>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</si>
  <si>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</si>
  <si>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</si>
  <si>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</si>
  <si>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</si>
  <si>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</si>
  <si>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</si>
  <si>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</si>
  <si>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</si>
  <si>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</si>
  <si>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</si>
  <si>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</si>
  <si>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</si>
  <si>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</si>
  <si>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</si>
  <si>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</si>
  <si>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</si>
  <si>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</si>
  <si>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</si>
  <si>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</si>
  <si>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</si>
  <si>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</si>
  <si>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</si>
  <si>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</si>
  <si>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</si>
  <si>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</si>
  <si>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</si>
  <si>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</si>
  <si>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</si>
  <si>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</si>
  <si>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</si>
  <si>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</si>
  <si>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</si>
  <si>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</si>
  <si>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</si>
  <si>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</si>
  <si>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</si>
  <si>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</si>
  <si>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</si>
  <si>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</si>
  <si>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</si>
  <si>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</si>
  <si>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</si>
  <si>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</si>
  <si>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</si>
  <si>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</si>
  <si>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</si>
  <si>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</si>
  <si>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</si>
  <si>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</si>
  <si>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</si>
  <si>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</si>
  <si>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</si>
  <si>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</si>
  <si>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</si>
  <si>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</si>
  <si>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</si>
  <si>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</si>
  <si>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</si>
  <si>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</si>
  <si>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</si>
  <si>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</si>
  <si>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</si>
  <si>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</si>
  <si>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</si>
  <si>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</si>
  <si>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</si>
  <si>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</si>
  <si>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</si>
  <si>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</si>
  <si>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</si>
  <si>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</si>
  <si>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</si>
  <si>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</si>
  <si>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</si>
  <si>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</si>
  <si>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</si>
  <si>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</si>
  <si>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</si>
  <si>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</si>
  <si>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</si>
  <si>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</si>
  <si>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</si>
  <si>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</si>
  <si>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</si>
  <si>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</si>
  <si>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</si>
  <si>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</si>
  <si>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</si>
  <si>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</si>
  <si>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</si>
  <si>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</si>
  <si>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</si>
  <si>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</si>
  <si>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</si>
  <si>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</si>
  <si>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</si>
  <si>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</si>
  <si>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</si>
  <si>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</si>
  <si>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</si>
  <si>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</si>
  <si>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</si>
  <si>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</si>
  <si>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</si>
  <si>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</si>
  <si>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</si>
  <si>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</si>
  <si>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</si>
  <si>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</si>
  <si>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</si>
  <si>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</si>
  <si>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</si>
  <si>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</si>
  <si>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</si>
  <si>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</si>
  <si>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</si>
  <si>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</si>
  <si>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</si>
  <si>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</si>
  <si>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</si>
  <si>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</si>
  <si>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</si>
  <si>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</si>
  <si>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</si>
  <si>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</si>
  <si>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</si>
  <si>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</si>
  <si>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</si>
  <si>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</si>
  <si>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</si>
  <si>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</si>
  <si>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</si>
  <si>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</si>
  <si>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</si>
  <si>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</si>
  <si>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</si>
  <si>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</si>
  <si>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</si>
  <si>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</si>
  <si>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</si>
  <si>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</si>
  <si>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</si>
  <si>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</si>
  <si>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</si>
  <si>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</si>
  <si>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</si>
  <si>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</si>
  <si>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</si>
  <si>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</si>
  <si>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</si>
  <si>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</si>
  <si>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</si>
  <si>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</si>
  <si>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</si>
  <si>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</si>
  <si>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</si>
  <si>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</si>
  <si>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</si>
  <si>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</si>
  <si>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</si>
  <si>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</si>
  <si>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</si>
  <si>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</si>
  <si>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</si>
  <si>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</si>
  <si>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</si>
  <si>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</si>
  <si>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</si>
  <si>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</si>
  <si>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</si>
  <si>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</si>
  <si>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</si>
  <si>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</si>
  <si>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</si>
  <si>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</si>
  <si>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</si>
  <si>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</si>
  <si>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</si>
  <si>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</si>
  <si>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</si>
  <si>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</si>
  <si>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</si>
  <si>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</si>
  <si>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</si>
  <si>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</si>
  <si>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</si>
  <si>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</si>
  <si>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</si>
  <si>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</si>
  <si>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</si>
  <si>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</si>
  <si>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</si>
  <si>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</si>
  <si>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</si>
  <si>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</si>
  <si>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</si>
  <si>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</si>
  <si>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</si>
  <si>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</si>
  <si>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</si>
  <si>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</si>
  <si>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</si>
  <si>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</si>
  <si>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</si>
  <si>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</si>
  <si>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</si>
  <si>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</si>
  <si>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</si>
  <si>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</si>
  <si>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</si>
  <si>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</si>
  <si>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</si>
  <si>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</si>
  <si>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</si>
  <si>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</si>
  <si>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</si>
  <si>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</si>
  <si>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</si>
  <si>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</si>
  <si>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</si>
  <si>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</si>
  <si>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</si>
  <si>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</si>
  <si>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</si>
  <si>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</si>
  <si>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</si>
  <si>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</si>
  <si>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</si>
  <si>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</si>
  <si>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</si>
  <si>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</si>
  <si>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</si>
  <si>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</si>
  <si>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</si>
  <si>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</si>
  <si>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</si>
  <si>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</si>
  <si>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</si>
  <si>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</si>
  <si>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</si>
  <si>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</si>
  <si>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</si>
  <si>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</si>
  <si>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</si>
  <si>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</si>
  <si>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</si>
  <si>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</si>
  <si>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</si>
  <si>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</si>
  <si>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</si>
  <si>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</si>
  <si>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</si>
  <si>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</si>
  <si>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</si>
  <si>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</si>
  <si>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</si>
  <si>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</si>
  <si>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</si>
  <si>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</si>
  <si>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</si>
  <si>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</si>
  <si>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</si>
  <si>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</si>
  <si>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</si>
  <si>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</si>
  <si>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</si>
  <si>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</si>
  <si>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</si>
  <si>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</si>
  <si>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</si>
  <si>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</si>
  <si>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</si>
  <si>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</si>
  <si>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</si>
  <si>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</si>
  <si>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</si>
  <si>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</si>
  <si>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</si>
  <si>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</si>
  <si>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</si>
  <si>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</si>
  <si>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</si>
  <si>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</si>
  <si>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</si>
  <si>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</si>
  <si>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</si>
  <si>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</si>
  <si>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</si>
  <si>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</si>
  <si>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</si>
  <si>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</si>
  <si>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</si>
  <si>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</si>
  <si>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</si>
  <si>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</si>
  <si>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</si>
  <si>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</si>
  <si>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</si>
  <si>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</si>
  <si>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</si>
  <si>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</si>
  <si>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</si>
  <si>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</si>
  <si>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</si>
  <si>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</si>
  <si>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</si>
  <si>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</si>
  <si>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</si>
  <si>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</si>
  <si>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</si>
  <si>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</si>
  <si>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</si>
  <si>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</si>
  <si>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</si>
  <si>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</si>
  <si>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</si>
  <si>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</si>
  <si>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</si>
  <si>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</si>
  <si>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</si>
  <si>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</si>
  <si>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</si>
  <si>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</si>
  <si>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</si>
  <si>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</si>
  <si>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</si>
  <si>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</si>
  <si>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</si>
  <si>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</si>
  <si>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</si>
  <si>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</si>
  <si>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</si>
  <si>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</si>
  <si>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</si>
  <si>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</si>
  <si>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</si>
  <si>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</si>
  <si>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</si>
  <si>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</si>
  <si>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</si>
  <si>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</si>
  <si>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</si>
  <si>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</si>
  <si>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</si>
  <si>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</si>
  <si>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</si>
  <si>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</si>
  <si>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</si>
  <si>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</si>
  <si>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</si>
  <si>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</si>
  <si>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</si>
  <si>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</si>
  <si>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</si>
  <si>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</si>
  <si>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</si>
  <si>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</si>
  <si>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</si>
  <si>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</si>
  <si>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</si>
  <si>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</si>
  <si>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</si>
  <si>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</si>
  <si>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</si>
  <si>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</si>
  <si>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</si>
  <si>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</si>
  <si>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</si>
  <si>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</si>
  <si>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</si>
  <si>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</si>
  <si>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</si>
  <si>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</si>
  <si>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</si>
  <si>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</si>
  <si>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</si>
  <si>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</si>
  <si>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</si>
  <si>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</si>
  <si>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</si>
  <si>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</si>
  <si>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</si>
  <si>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</si>
  <si>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</si>
  <si>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</si>
  <si>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</si>
  <si>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</si>
  <si>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</si>
  <si>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</si>
  <si>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</si>
  <si>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</si>
  <si>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</si>
  <si>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</si>
  <si>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</si>
  <si>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</si>
  <si>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</si>
  <si>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</si>
  <si>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</si>
  <si>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</si>
  <si>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</si>
  <si>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</si>
  <si>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</si>
  <si>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</si>
  <si>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</si>
  <si>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</si>
  <si>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</si>
  <si>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</si>
  <si>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</si>
  <si>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</si>
  <si>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</si>
  <si>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</si>
  <si>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</si>
  <si>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</si>
  <si>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</si>
  <si>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</si>
  <si>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</si>
  <si>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</si>
  <si>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</si>
  <si>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</si>
  <si>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</si>
  <si>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</si>
  <si>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</si>
  <si>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</si>
  <si>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</si>
  <si>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</si>
  <si>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</si>
  <si>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</si>
  <si>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</si>
  <si>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</si>
  <si>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</si>
  <si>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</si>
  <si>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</si>
  <si>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</si>
  <si>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</si>
  <si>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</si>
  <si>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</si>
  <si>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</si>
  <si>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</si>
  <si>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</si>
  <si>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</si>
  <si>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</si>
  <si>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</si>
  <si>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</si>
  <si>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</si>
  <si>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</si>
  <si>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</si>
  <si>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</si>
  <si>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</si>
  <si>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</si>
  <si>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</si>
  <si>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</si>
  <si>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</si>
  <si>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</si>
  <si>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</si>
  <si>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</si>
  <si>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</si>
  <si>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</si>
  <si>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</si>
  <si>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</si>
  <si>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</si>
  <si>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</si>
  <si>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</si>
  <si>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</si>
  <si>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</si>
  <si>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</si>
  <si>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</si>
  <si>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</si>
  <si>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</si>
  <si>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</si>
  <si>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</si>
  <si>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</si>
  <si>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</si>
  <si>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</si>
  <si>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</si>
  <si>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</si>
  <si>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</si>
  <si>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</si>
  <si>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</si>
  <si>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</si>
  <si>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</si>
  <si>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</si>
  <si>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</si>
  <si>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</si>
  <si>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</si>
  <si>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</si>
  <si>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</si>
  <si>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</si>
  <si>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</si>
  <si>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</si>
  <si>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</si>
  <si>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</si>
  <si>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</si>
  <si>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</si>
  <si>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</si>
  <si>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</si>
  <si>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</si>
  <si>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</si>
  <si>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</si>
  <si>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</si>
  <si>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</si>
  <si>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</si>
  <si>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</si>
  <si>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</si>
  <si>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</si>
  <si>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</si>
  <si>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</si>
  <si>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</si>
  <si>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</si>
  <si>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</si>
  <si>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</si>
  <si>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</si>
  <si>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</si>
  <si>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</si>
  <si>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</si>
  <si>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</si>
  <si>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</si>
  <si>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</si>
  <si>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</si>
  <si>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</si>
  <si>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</si>
  <si>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</si>
  <si>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</si>
  <si>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</si>
  <si>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</si>
  <si>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</si>
  <si>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</si>
  <si>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</si>
  <si>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</si>
  <si>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</si>
  <si>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</si>
  <si>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</si>
  <si>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</si>
  <si>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</si>
  <si>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</si>
  <si>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</si>
  <si>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</si>
  <si>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</si>
  <si>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</si>
  <si>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</si>
  <si>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</si>
  <si>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</si>
  <si>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</si>
  <si>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</si>
  <si>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</si>
  <si>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</si>
  <si>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</si>
  <si>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</si>
  <si>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</si>
  <si>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</si>
  <si>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</si>
  <si>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</si>
  <si>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</si>
  <si>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</si>
  <si>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</si>
  <si>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</si>
  <si>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</si>
  <si>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</si>
  <si>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</si>
  <si>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</si>
  <si>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</si>
  <si>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</si>
  <si>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</si>
  <si>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</si>
  <si>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</si>
  <si>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</si>
  <si>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</si>
  <si>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</si>
  <si>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</si>
  <si>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</si>
  <si>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</si>
  <si>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</si>
  <si>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</si>
  <si>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</si>
  <si>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</si>
  <si>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</si>
  <si>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</si>
  <si>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</si>
  <si>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</si>
  <si>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</si>
  <si>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</si>
  <si>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</si>
  <si>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</si>
  <si>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</si>
  <si>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</si>
  <si>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</si>
  <si>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</si>
  <si>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</si>
  <si>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</si>
  <si>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</si>
  <si>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</si>
  <si>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</si>
  <si>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</si>
  <si>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</si>
  <si>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</si>
  <si>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</si>
  <si>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</si>
  <si>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</si>
  <si>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</si>
  <si>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</si>
  <si>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</si>
  <si>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</si>
  <si>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</si>
  <si>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</si>
  <si>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</si>
  <si>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</si>
  <si>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</si>
  <si>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</si>
  <si>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</si>
  <si>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</si>
  <si>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</si>
  <si>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</si>
  <si>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</si>
  <si>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</si>
  <si>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</si>
  <si>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</si>
  <si>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</si>
  <si>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</si>
  <si>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</si>
  <si>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</si>
  <si>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</si>
  <si>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</si>
  <si>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</si>
  <si>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</si>
  <si>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</si>
  <si>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</si>
  <si>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</si>
  <si>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</si>
  <si>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</si>
  <si>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</si>
  <si>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</si>
  <si>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</si>
  <si>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</si>
  <si>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</si>
  <si>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</si>
  <si>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</si>
  <si>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</si>
  <si>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</si>
  <si>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</si>
  <si>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</si>
  <si>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</si>
  <si>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</si>
  <si>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</si>
  <si>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</si>
  <si>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</si>
  <si>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</si>
  <si>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</si>
  <si>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</si>
  <si>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</si>
  <si>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</si>
  <si>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</si>
  <si>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</si>
  <si>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</si>
  <si>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</si>
  <si>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</si>
  <si>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</si>
  <si>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</si>
  <si>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</si>
  <si>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</si>
  <si>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</si>
  <si>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</si>
  <si>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</si>
  <si>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</si>
  <si>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</si>
  <si>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</si>
  <si>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</si>
  <si>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</si>
  <si>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</si>
  <si>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</si>
  <si>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</si>
  <si>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</si>
  <si>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</si>
  <si>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</si>
  <si>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</si>
  <si>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</si>
  <si>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</si>
  <si>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</si>
  <si>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</si>
  <si>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</si>
  <si>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</si>
  <si>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</si>
  <si>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</si>
  <si>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</si>
  <si>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</si>
  <si>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</si>
  <si>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</si>
  <si>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</si>
  <si>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</si>
  <si>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</si>
  <si>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</si>
  <si>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</si>
  <si>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</si>
  <si>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</si>
  <si>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</si>
  <si>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</si>
  <si>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</si>
  <si>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</si>
  <si>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</si>
  <si>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</si>
  <si>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</si>
  <si>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</si>
  <si>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</si>
  <si>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</si>
  <si>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</si>
  <si>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</si>
  <si>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</si>
  <si>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</si>
  <si>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</si>
  <si>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</si>
  <si>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</si>
  <si>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</si>
  <si>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</si>
  <si>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</si>
  <si>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</si>
  <si>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</si>
  <si>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</si>
  <si>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</si>
  <si>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</si>
  <si>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</si>
  <si>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</si>
  <si>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</si>
  <si>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</si>
  <si>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</si>
  <si>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</si>
  <si>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</si>
  <si>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</si>
  <si>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</si>
  <si>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</si>
  <si>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</si>
  <si>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</si>
  <si>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</si>
  <si>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</si>
  <si>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</si>
  <si>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</si>
  <si>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</si>
  <si>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</si>
  <si>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</si>
  <si>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</si>
  <si>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</si>
  <si>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</si>
  <si>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</si>
  <si>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</si>
  <si>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</si>
  <si>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</si>
  <si>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</si>
  <si>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</si>
  <si>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</si>
  <si>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</si>
  <si>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</si>
  <si>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</si>
  <si>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</si>
  <si>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</si>
  <si>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</si>
  <si>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</si>
  <si>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</si>
  <si>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</si>
  <si>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</si>
  <si>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</si>
  <si>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</si>
  <si>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</si>
  <si>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</si>
  <si>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</si>
  <si>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</si>
  <si>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</si>
  <si>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</si>
  <si>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</si>
  <si>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</si>
  <si>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</si>
  <si>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</si>
  <si>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</si>
  <si>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</si>
  <si>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</si>
  <si>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</si>
  <si>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</si>
  <si>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</si>
  <si>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</si>
  <si>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</si>
  <si>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</si>
  <si>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</si>
  <si>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</si>
  <si>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</si>
  <si>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</si>
  <si>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</si>
  <si>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</si>
  <si>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</si>
  <si>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</si>
  <si>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</si>
  <si>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</si>
  <si>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</si>
  <si>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</si>
  <si>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</si>
  <si>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</si>
  <si>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</si>
  <si>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</si>
  <si>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</si>
  <si>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</si>
  <si>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</si>
  <si>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</si>
  <si>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</si>
  <si>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</si>
  <si>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</si>
  <si>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</si>
  <si>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</si>
  <si>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</si>
  <si>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</si>
  <si>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</si>
  <si>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</si>
  <si>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</si>
  <si>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</si>
  <si>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</si>
  <si>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</si>
  <si>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</si>
  <si>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</si>
  <si>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</si>
  <si>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</si>
  <si>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</si>
  <si>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</si>
  <si>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</si>
  <si>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</si>
  <si>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</si>
  <si>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</si>
  <si>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</si>
  <si>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</si>
  <si>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</si>
  <si>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</si>
  <si>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</si>
  <si>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</si>
  <si>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</si>
  <si>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</si>
  <si>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</si>
  <si>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</si>
  <si>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</si>
  <si>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</si>
  <si>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</si>
  <si>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</si>
  <si>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</si>
  <si>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</si>
  <si>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</si>
  <si>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</si>
  <si>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</si>
  <si>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</si>
  <si>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</si>
  <si>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</si>
  <si>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</si>
  <si>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</si>
  <si>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</si>
  <si>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</si>
  <si>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</si>
  <si>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</si>
  <si>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</si>
  <si>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</si>
  <si>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</si>
  <si>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</si>
  <si>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</si>
  <si>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</si>
  <si>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</si>
  <si>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</si>
  <si>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</si>
  <si>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</si>
  <si>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</si>
  <si>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</si>
  <si>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</si>
  <si>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</si>
  <si>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</si>
  <si>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</si>
  <si>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</si>
  <si>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</si>
  <si>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</si>
  <si>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</si>
  <si>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</si>
  <si>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</si>
  <si>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</si>
  <si>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</si>
  <si>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</si>
  <si>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</si>
  <si>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</si>
  <si>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</si>
  <si>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</si>
  <si>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</si>
  <si>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</si>
  <si>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</si>
  <si>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</si>
  <si>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</si>
  <si>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</si>
  <si>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</si>
  <si>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</si>
  <si>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</si>
  <si>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</si>
  <si>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</si>
  <si>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</si>
  <si>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</si>
  <si>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</si>
  <si>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</si>
  <si>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</si>
  <si>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</si>
  <si>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</si>
  <si>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</si>
  <si>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</si>
  <si>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</si>
  <si>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</si>
  <si>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</si>
  <si>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</si>
  <si>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</si>
  <si>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</si>
  <si>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</si>
  <si>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</si>
  <si>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</si>
  <si>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</si>
  <si>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</si>
  <si>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</si>
  <si>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</si>
  <si>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</si>
  <si>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</si>
  <si>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</si>
  <si>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</si>
  <si>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</si>
  <si>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</si>
  <si>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</si>
  <si>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</si>
  <si>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</si>
  <si>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</si>
  <si>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</si>
  <si>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</si>
  <si>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</si>
  <si>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</si>
  <si>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</si>
  <si>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</si>
  <si>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</si>
  <si>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</si>
  <si>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</si>
  <si>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</si>
  <si>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</si>
  <si>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</si>
  <si>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</si>
  <si>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</si>
  <si>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</si>
  <si>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</si>
  <si>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</si>
  <si>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</si>
  <si>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</si>
  <si>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</si>
  <si>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</si>
  <si>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</si>
  <si>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</si>
  <si>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</si>
  <si>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</si>
  <si>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</si>
  <si>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</si>
  <si>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</si>
  <si>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</si>
  <si>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</si>
  <si>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</si>
  <si>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</si>
  <si>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</si>
  <si>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</si>
  <si>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</si>
  <si>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</si>
  <si>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</si>
  <si>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</si>
  <si>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</si>
  <si>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</si>
  <si>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</si>
  <si>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</si>
  <si>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</si>
  <si>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</si>
  <si>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</si>
  <si>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</si>
  <si>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</si>
  <si>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</si>
  <si>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</si>
  <si>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</si>
  <si>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</si>
  <si>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</si>
  <si>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</si>
  <si>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</si>
  <si>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</si>
  <si>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</si>
  <si>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</si>
  <si>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</si>
  <si>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</si>
  <si>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</si>
  <si>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</si>
  <si>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</si>
  <si>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</si>
  <si>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</si>
  <si>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</si>
  <si>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</si>
  <si>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</si>
  <si>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</si>
  <si>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</si>
  <si>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</si>
  <si>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</si>
  <si>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</si>
  <si>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</si>
  <si>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</si>
  <si>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</si>
  <si>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</si>
  <si>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</si>
  <si>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</si>
  <si>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</si>
  <si>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</si>
  <si>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</si>
  <si>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</si>
  <si>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</si>
  <si>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</si>
  <si>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</si>
  <si>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</si>
  <si>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</si>
  <si>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</si>
  <si>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</si>
  <si>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</si>
  <si>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</si>
  <si>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</si>
  <si>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</si>
  <si>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</si>
  <si>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</si>
  <si>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</si>
  <si>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</si>
  <si>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</si>
  <si>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</si>
  <si>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</si>
  <si>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</si>
  <si>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</si>
  <si>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</si>
  <si>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</si>
  <si>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</si>
  <si>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</si>
  <si>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</si>
  <si>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</si>
  <si>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</si>
  <si>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</si>
  <si>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</si>
  <si>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</si>
  <si>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</si>
  <si>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</si>
  <si>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</si>
  <si>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</si>
  <si>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</si>
  <si>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</si>
  <si>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</si>
  <si>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</si>
  <si>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</si>
  <si>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</si>
  <si>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</si>
  <si>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</si>
  <si>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</si>
  <si>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</si>
  <si>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</si>
  <si>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</si>
  <si>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</si>
  <si>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</si>
  <si>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</si>
  <si>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</si>
  <si>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</si>
  <si>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</si>
  <si>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</si>
  <si>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</si>
  <si>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</si>
  <si>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</si>
  <si>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</si>
  <si>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</si>
  <si>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</si>
  <si>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</si>
  <si>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</si>
  <si>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</si>
  <si>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</si>
  <si>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</si>
  <si>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</si>
  <si>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</si>
  <si>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</si>
  <si>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</si>
  <si>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</si>
  <si>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</si>
  <si>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</si>
  <si>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</si>
  <si>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</si>
  <si>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</si>
  <si>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</si>
  <si>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</si>
  <si>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</si>
  <si>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</si>
  <si>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</si>
  <si>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</si>
  <si>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</si>
  <si>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</si>
  <si>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</si>
  <si>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</si>
  <si>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</si>
  <si>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</si>
  <si>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</si>
  <si>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</si>
  <si>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</si>
  <si>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</si>
  <si>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</si>
  <si>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</si>
  <si>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</si>
  <si>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</si>
  <si>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</si>
  <si>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</si>
  <si>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</si>
  <si>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</si>
  <si>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</si>
  <si>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</si>
  <si>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</si>
  <si>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</si>
  <si>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</si>
  <si>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</si>
  <si>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</si>
  <si>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</si>
  <si>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</si>
  <si>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</si>
  <si>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</si>
  <si>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</si>
  <si>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</si>
  <si>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</si>
  <si>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</si>
  <si>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</si>
  <si>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</si>
  <si>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</si>
  <si>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</si>
  <si>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</si>
  <si>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</si>
  <si>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</si>
  <si>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</si>
  <si>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</si>
  <si>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</si>
  <si>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</si>
  <si>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</si>
  <si>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</si>
  <si>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</si>
  <si>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</si>
  <si>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</si>
  <si>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</si>
  <si>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</si>
  <si>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</si>
  <si>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</si>
  <si>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</si>
  <si>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</si>
  <si>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</si>
  <si>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</si>
  <si>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</si>
  <si>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</si>
  <si>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</si>
  <si>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</si>
  <si>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</si>
  <si>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</si>
  <si>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</si>
  <si>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</si>
  <si>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</si>
  <si>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</si>
  <si>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</si>
  <si>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</si>
  <si>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</si>
  <si>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</si>
  <si>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</si>
  <si>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</si>
  <si>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</si>
  <si>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</si>
  <si>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</si>
  <si>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</si>
  <si>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</si>
  <si>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</si>
  <si>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</si>
  <si>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</si>
  <si>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</si>
  <si>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</si>
  <si>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</si>
  <si>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</si>
  <si>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</si>
  <si>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</si>
  <si>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</si>
  <si>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</si>
  <si>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</si>
  <si>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</si>
  <si>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</si>
  <si>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</si>
  <si>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</si>
  <si>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</si>
  <si>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</si>
  <si>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</si>
  <si>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</si>
  <si>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</si>
  <si>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</si>
  <si>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</si>
  <si>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</si>
  <si>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</si>
  <si>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</si>
  <si>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</si>
  <si>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</si>
  <si>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</si>
  <si>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</si>
  <si>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</si>
  <si>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</si>
  <si>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</si>
  <si>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</si>
  <si>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</si>
  <si>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</si>
  <si>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</si>
  <si>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</si>
  <si>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</si>
  <si>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</si>
  <si>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</si>
  <si>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</si>
  <si>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</si>
  <si>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</si>
  <si>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</si>
  <si>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</si>
  <si>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</si>
  <si>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</si>
  <si>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</si>
  <si>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</si>
  <si>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</si>
  <si>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</si>
  <si>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</si>
  <si>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</si>
  <si>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</si>
  <si>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</si>
  <si>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</si>
  <si>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</si>
  <si>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</si>
  <si>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</si>
  <si>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</si>
  <si>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</si>
  <si>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</si>
  <si>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</si>
  <si>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</si>
  <si>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</si>
  <si>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</si>
  <si>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</si>
  <si>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</si>
  <si>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</si>
  <si>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</si>
  <si>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</si>
  <si>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</si>
  <si>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</si>
  <si>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</si>
  <si>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</si>
  <si>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</si>
  <si>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</si>
  <si>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</si>
  <si>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</si>
  <si>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</si>
  <si>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</si>
  <si>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</si>
  <si>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</si>
  <si>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</si>
  <si>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</si>
  <si>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</si>
  <si>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</si>
  <si>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</si>
  <si>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</si>
  <si>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</si>
  <si>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</si>
  <si>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</si>
  <si>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</si>
  <si>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</si>
  <si>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</si>
  <si>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</si>
  <si>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</si>
  <si>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</si>
  <si>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</si>
  <si>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</si>
  <si>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</si>
  <si>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</si>
  <si>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</si>
  <si>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</si>
  <si>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</si>
  <si>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</si>
  <si>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</si>
  <si>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</si>
  <si>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</si>
  <si>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</si>
  <si>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</si>
  <si>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</si>
  <si>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</si>
  <si>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</si>
  <si>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</si>
  <si>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</si>
  <si>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</si>
  <si>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</si>
  <si>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</si>
  <si>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</si>
  <si>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</si>
  <si>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</si>
  <si>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</si>
  <si>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</si>
  <si>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</si>
  <si>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</si>
  <si>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</si>
  <si>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</si>
  <si>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</si>
  <si>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</si>
  <si>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</si>
  <si>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</si>
  <si>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</si>
  <si>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</si>
  <si>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</si>
  <si>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</si>
  <si>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</si>
  <si>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</si>
  <si>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</si>
  <si>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</si>
  <si>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</si>
  <si>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</si>
  <si>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</si>
  <si>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</si>
  <si>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</si>
  <si>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</si>
  <si>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</si>
  <si>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</si>
  <si>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</si>
  <si>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</si>
  <si>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</si>
  <si>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</si>
  <si>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</si>
  <si>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</si>
  <si>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</si>
  <si>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</si>
  <si>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</si>
  <si>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</si>
  <si>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</si>
  <si>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</si>
  <si>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</si>
  <si>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</si>
  <si>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</si>
  <si>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</si>
  <si>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</si>
  <si>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</si>
  <si>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</si>
  <si>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</si>
  <si>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</si>
  <si>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</si>
  <si>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</si>
  <si>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</si>
  <si>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</si>
  <si>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</si>
  <si>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</si>
  <si>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</si>
  <si>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</si>
  <si>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</si>
  <si>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</si>
  <si>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</si>
  <si>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</si>
  <si>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</si>
  <si>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</si>
  <si>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</si>
  <si>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</si>
  <si>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</si>
  <si>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</si>
  <si>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</si>
  <si>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</si>
  <si>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</si>
  <si>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</si>
  <si>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</si>
  <si>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</si>
  <si>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</si>
  <si>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</si>
  <si>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</si>
  <si>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</si>
  <si>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</si>
  <si>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</si>
  <si>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</si>
  <si>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</si>
  <si>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</si>
  <si>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</si>
  <si>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</si>
  <si>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</si>
  <si>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</si>
  <si>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</si>
  <si>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</si>
  <si>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</si>
  <si>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</si>
  <si>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</si>
  <si>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</si>
  <si>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</si>
  <si>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</si>
  <si>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</si>
  <si>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</si>
  <si>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</si>
  <si>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</si>
  <si>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</si>
  <si>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</si>
  <si>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</si>
  <si>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</si>
  <si>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</si>
  <si>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</si>
  <si>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</si>
  <si>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</si>
  <si>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</si>
  <si>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</si>
  <si>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</si>
  <si>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</si>
  <si>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</si>
  <si>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</si>
  <si>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</si>
  <si>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</si>
  <si>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</si>
  <si>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</si>
  <si>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</si>
  <si>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</si>
  <si>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</si>
  <si>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</si>
  <si>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</si>
  <si>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</si>
  <si>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</si>
  <si>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</si>
  <si>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</si>
  <si>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</si>
  <si>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</si>
  <si>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</si>
  <si>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</si>
  <si>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</si>
  <si>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</si>
  <si>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</si>
  <si>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</si>
  <si>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</si>
  <si>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</si>
  <si>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</si>
  <si>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</si>
  <si>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</si>
  <si>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</si>
  <si>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</si>
  <si>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</si>
  <si>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</si>
  <si>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</si>
  <si>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</si>
  <si>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</si>
  <si>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</si>
  <si>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</si>
  <si>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</si>
  <si>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</si>
  <si>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</si>
  <si>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</si>
  <si>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</si>
  <si>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</si>
  <si>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</si>
  <si>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</si>
  <si>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</si>
  <si>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</si>
  <si>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</si>
  <si>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</si>
  <si>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</si>
  <si>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</si>
  <si>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</si>
  <si>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</si>
  <si>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</si>
  <si>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</si>
  <si>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</si>
  <si>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</si>
  <si>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</si>
  <si>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</si>
  <si>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</si>
  <si>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</si>
  <si>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</si>
  <si>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</si>
  <si>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</si>
  <si>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</si>
  <si>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</si>
  <si>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</si>
  <si>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</si>
  <si>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</si>
  <si>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</si>
  <si>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</si>
  <si>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</si>
  <si>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</si>
  <si>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</si>
  <si>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</si>
  <si>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</si>
  <si>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</si>
  <si>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</si>
  <si>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</si>
  <si>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</si>
  <si>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</si>
  <si>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</si>
  <si>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</si>
  <si>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</si>
  <si>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</si>
  <si>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</si>
  <si>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</si>
  <si>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</si>
  <si>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</si>
  <si>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</si>
  <si>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</si>
  <si>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</si>
  <si>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</si>
  <si>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</si>
  <si>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</si>
  <si>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</si>
  <si>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</si>
  <si>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</si>
  <si>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</si>
  <si>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</si>
  <si>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</si>
  <si>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</si>
  <si>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</si>
  <si>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</si>
  <si>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</si>
  <si>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</si>
  <si>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</si>
  <si>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</si>
  <si>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</si>
  <si>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</si>
  <si>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</si>
  <si>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</si>
  <si>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</si>
  <si>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</si>
  <si>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</si>
  <si>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</si>
  <si>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</si>
  <si>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</si>
  <si>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</si>
  <si>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</si>
  <si>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</si>
  <si>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</si>
  <si>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</si>
  <si>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</si>
  <si>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</si>
  <si>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</si>
  <si>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</si>
  <si>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</si>
  <si>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</si>
  <si>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</si>
  <si>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</si>
  <si>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</si>
  <si>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</si>
  <si>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</si>
  <si>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</si>
  <si>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</si>
  <si>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</si>
  <si>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</si>
  <si>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</si>
  <si>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</si>
  <si>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</si>
  <si>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</si>
  <si>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</si>
  <si>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</si>
  <si>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</si>
  <si>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</si>
  <si>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</si>
  <si>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</si>
  <si>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</si>
  <si>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</si>
  <si>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</si>
  <si>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</si>
  <si>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</si>
  <si>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</si>
  <si>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</si>
  <si>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</si>
  <si>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</si>
  <si>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</si>
  <si>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</si>
  <si>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</si>
  <si>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</si>
  <si>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</si>
  <si>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</si>
  <si>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</si>
  <si>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</si>
  <si>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</si>
  <si>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</si>
  <si>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</si>
  <si>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</si>
  <si>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</si>
  <si>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</si>
  <si>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</si>
  <si>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</si>
  <si>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</si>
  <si>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</si>
  <si>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</si>
  <si>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</si>
  <si>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</si>
  <si>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</si>
  <si>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</si>
  <si>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</si>
  <si>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</si>
  <si>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</si>
  <si>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</si>
  <si>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</si>
  <si>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</si>
  <si>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</si>
  <si>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</si>
  <si>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</si>
  <si>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</si>
  <si>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</si>
  <si>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</si>
  <si>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</si>
  <si>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</si>
  <si>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</si>
  <si>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</si>
  <si>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</si>
  <si>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</si>
  <si>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</si>
  <si>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</si>
  <si>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</si>
  <si>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</si>
  <si>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</si>
  <si>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</si>
  <si>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</si>
  <si>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</si>
  <si>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</si>
  <si>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</si>
  <si>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</si>
  <si>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</si>
  <si>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</si>
  <si>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</si>
  <si>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</si>
  <si>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</si>
  <si>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</si>
  <si>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</si>
  <si>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</si>
  <si>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</si>
  <si>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</si>
  <si>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</si>
  <si>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</si>
  <si>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</si>
  <si>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</si>
  <si>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</si>
  <si>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</si>
  <si>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</si>
  <si>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</si>
  <si>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</si>
  <si>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</si>
  <si>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</si>
  <si>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</si>
  <si>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</si>
  <si>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</si>
  <si>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</si>
  <si>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</si>
  <si>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</si>
  <si>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</si>
  <si>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</si>
  <si>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</si>
  <si>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</si>
  <si>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</si>
  <si>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</si>
  <si>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</si>
  <si>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</si>
  <si>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</si>
  <si>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</si>
  <si>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</si>
  <si>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</si>
  <si>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</si>
  <si>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</si>
  <si>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</si>
  <si>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</si>
  <si>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</si>
  <si>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</si>
  <si>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</si>
  <si>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</si>
  <si>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</si>
  <si>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</si>
  <si>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</si>
  <si>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</si>
  <si>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</si>
  <si>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</si>
  <si>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</si>
  <si>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</si>
  <si>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</si>
  <si>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</si>
  <si>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</si>
  <si>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</si>
  <si>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</si>
  <si>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</si>
  <si>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</si>
  <si>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</si>
  <si>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</si>
  <si>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</si>
  <si>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</si>
  <si>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</si>
  <si>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</si>
  <si>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</si>
  <si>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</si>
  <si>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</si>
  <si>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</si>
  <si>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</si>
  <si>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</si>
  <si>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</si>
  <si>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</si>
  <si>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</si>
  <si>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</si>
  <si>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</si>
  <si>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</si>
  <si>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</si>
  <si>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</si>
  <si>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</si>
  <si>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</si>
  <si>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</si>
  <si>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</si>
  <si>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</si>
  <si>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</si>
  <si>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</si>
  <si>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</si>
  <si>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</si>
  <si>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</si>
  <si>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</si>
  <si>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</si>
  <si>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</si>
  <si>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</si>
  <si>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</si>
  <si>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</si>
  <si>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</si>
  <si>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</si>
  <si>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</si>
  <si>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</si>
  <si>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</si>
  <si>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</si>
  <si>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</si>
  <si>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</si>
  <si>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</si>
  <si>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</si>
  <si>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</si>
  <si>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</si>
  <si>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</si>
  <si>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</si>
  <si>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</si>
  <si>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</si>
  <si>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</si>
  <si>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</si>
  <si>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</si>
  <si>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</si>
  <si>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</si>
  <si>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</si>
  <si>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</si>
  <si>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</si>
  <si>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</si>
  <si>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</si>
  <si>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</si>
  <si>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</si>
  <si>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</si>
  <si>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</si>
  <si>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</si>
  <si>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</si>
  <si>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</si>
  <si>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</si>
  <si>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</si>
  <si>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</si>
  <si>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</si>
  <si>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</si>
  <si>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</si>
  <si>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</si>
  <si>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</si>
  <si>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</si>
  <si>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</si>
  <si>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</si>
  <si>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</si>
  <si>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</si>
  <si>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</si>
  <si>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</si>
  <si>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</si>
  <si>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</si>
  <si>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</si>
  <si>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</si>
  <si>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</si>
  <si>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</si>
  <si>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</si>
  <si>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</si>
  <si>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</si>
  <si>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</si>
  <si>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</si>
  <si>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</si>
  <si>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</si>
  <si>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</si>
  <si>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</si>
  <si>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</si>
  <si>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</si>
  <si>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</si>
  <si>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</si>
  <si>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</si>
  <si>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</si>
  <si>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</si>
  <si>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</si>
  <si>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</si>
  <si>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</si>
  <si>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</si>
  <si>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</si>
  <si>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</si>
  <si>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</si>
  <si>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</si>
  <si>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</si>
  <si>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</si>
  <si>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</si>
  <si>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</si>
  <si>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</si>
  <si>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</si>
  <si>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</si>
  <si>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</si>
  <si>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</si>
  <si>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</si>
  <si>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</si>
  <si>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</si>
  <si>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</si>
  <si>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</si>
  <si>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</si>
  <si>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</si>
  <si>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</si>
  <si>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</si>
  <si>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</si>
  <si>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</si>
  <si>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</si>
  <si>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</si>
  <si>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</si>
  <si>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</si>
  <si>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</si>
  <si>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</si>
  <si>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</si>
  <si>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</si>
  <si>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</si>
  <si>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</si>
  <si>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</si>
  <si>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</si>
  <si>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</si>
  <si>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</si>
  <si>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</si>
  <si>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</si>
  <si>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</si>
  <si>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</si>
  <si>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</si>
  <si>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</si>
  <si>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</si>
  <si>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</si>
  <si>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</si>
  <si>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</si>
  <si>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</si>
  <si>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</si>
  <si>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</si>
  <si>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</si>
  <si>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</si>
  <si>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</si>
  <si>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</si>
  <si>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</si>
  <si>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</si>
  <si>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</si>
  <si>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</si>
  <si>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</si>
  <si>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</si>
  <si>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</si>
  <si>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</si>
  <si>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</si>
  <si>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</si>
  <si>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</si>
  <si>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</si>
  <si>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</si>
  <si>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</si>
  <si>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</si>
  <si>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</si>
  <si>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</si>
  <si>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</si>
  <si>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</si>
  <si>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</si>
  <si>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</si>
  <si>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</si>
  <si>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</si>
  <si>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</si>
  <si>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</si>
  <si>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</si>
  <si>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</si>
  <si>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</si>
  <si>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</si>
  <si>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</si>
  <si>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</si>
  <si>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</si>
  <si>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</si>
  <si>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</si>
  <si>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</si>
  <si>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</si>
  <si>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</si>
  <si>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</si>
  <si>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</si>
  <si>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</si>
  <si>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</si>
  <si>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</si>
  <si>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</si>
  <si>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</si>
  <si>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</si>
  <si>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</si>
  <si>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</si>
  <si>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</si>
  <si>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</si>
  <si>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</si>
  <si>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</si>
  <si>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</si>
  <si>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</si>
  <si>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</si>
  <si>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</si>
  <si>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</si>
  <si>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</si>
  <si>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</si>
  <si>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</si>
  <si>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</si>
  <si>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</si>
  <si>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</si>
  <si>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</si>
  <si>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</si>
  <si>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</si>
  <si>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</si>
  <si>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</si>
  <si>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</si>
  <si>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</si>
  <si>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</si>
  <si>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</si>
  <si>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</si>
  <si>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</si>
  <si>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</si>
  <si>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</si>
  <si>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</si>
  <si>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</si>
  <si>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</si>
  <si>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</si>
  <si>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</si>
  <si>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</si>
  <si>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</si>
  <si>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</si>
  <si>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</si>
  <si>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</si>
  <si>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</si>
  <si>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</si>
  <si>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</si>
  <si>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</si>
  <si>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</si>
  <si>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</si>
  <si>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</si>
  <si>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</si>
  <si>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</si>
  <si>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</si>
  <si>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</si>
  <si>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</si>
  <si>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</si>
  <si>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</si>
  <si>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</si>
  <si>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</si>
  <si>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</si>
  <si>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</si>
  <si>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</si>
  <si>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</si>
  <si>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</si>
  <si>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</si>
  <si>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</si>
  <si>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</si>
  <si>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</si>
  <si>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</si>
  <si>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</si>
  <si>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</si>
  <si>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</si>
  <si>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</si>
  <si>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</si>
  <si>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</si>
  <si>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</si>
  <si>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</si>
  <si>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</si>
  <si>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</si>
  <si>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</si>
  <si>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</si>
  <si>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</si>
  <si>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</si>
  <si>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</si>
  <si>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</si>
  <si>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</si>
  <si>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</si>
  <si>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</si>
  <si>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</si>
  <si>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</si>
  <si>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</si>
  <si>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</si>
  <si>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</si>
  <si>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</si>
  <si>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</si>
  <si>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</si>
  <si>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</si>
  <si>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</si>
  <si>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</si>
  <si>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</si>
  <si>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</si>
  <si>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</si>
  <si>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</si>
  <si>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</si>
  <si>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</si>
  <si>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</si>
  <si>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</si>
  <si>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</si>
  <si>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</si>
  <si>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</si>
  <si>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</si>
  <si>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</si>
  <si>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</si>
  <si>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</si>
  <si>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</si>
  <si>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</si>
  <si>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</si>
  <si>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</si>
  <si>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</si>
  <si>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</si>
  <si>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</si>
  <si>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</si>
  <si>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</si>
  <si>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</si>
  <si>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</si>
  <si>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</si>
  <si>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</si>
  <si>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</si>
  <si>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</si>
  <si>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</si>
  <si>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</si>
  <si>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</si>
  <si>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</si>
  <si>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</si>
  <si>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</si>
  <si>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</si>
  <si>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</si>
  <si>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</si>
  <si>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</si>
  <si>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</si>
  <si>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</si>
  <si>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</si>
  <si>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</si>
  <si>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</si>
  <si>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</si>
  <si>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</si>
  <si>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</si>
  <si>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</si>
  <si>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</si>
  <si>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</si>
  <si>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</si>
  <si>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</si>
  <si>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</si>
  <si>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</si>
  <si>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</si>
  <si>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</si>
  <si>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</si>
  <si>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</si>
  <si>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</si>
  <si>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</si>
  <si>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</si>
  <si>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</si>
  <si>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</si>
  <si>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</si>
  <si>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</si>
  <si>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</si>
  <si>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</si>
  <si>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</si>
  <si>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</si>
  <si>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</si>
  <si>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</si>
  <si>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</si>
  <si>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</si>
  <si>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</si>
  <si>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</si>
  <si>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</si>
  <si>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</si>
  <si>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</si>
  <si>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</si>
  <si>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</si>
  <si>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</si>
  <si>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</si>
  <si>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</si>
  <si>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</si>
  <si>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</si>
  <si>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</si>
  <si>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</si>
  <si>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</si>
  <si>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</si>
  <si>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</si>
  <si>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</si>
  <si>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</si>
  <si>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</si>
  <si>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</si>
  <si>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</si>
  <si>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</si>
  <si>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</si>
  <si>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</si>
  <si>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</si>
  <si>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</si>
  <si>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</si>
  <si>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</si>
  <si>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</si>
  <si>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</si>
  <si>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</si>
  <si>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</si>
  <si>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</si>
  <si>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</si>
  <si>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</si>
  <si>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</si>
  <si>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</si>
  <si>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</si>
  <si>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</si>
  <si>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</si>
  <si>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</si>
  <si>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</si>
  <si>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</si>
  <si>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</si>
  <si>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</si>
  <si>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</si>
  <si>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</si>
  <si>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</si>
  <si>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</si>
  <si>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</si>
  <si>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</si>
  <si>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</si>
  <si>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</si>
  <si>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</si>
  <si>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</si>
  <si>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</si>
  <si>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</si>
  <si>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</si>
  <si>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</si>
  <si>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</si>
  <si>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</si>
  <si>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</si>
  <si>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</si>
  <si>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</si>
  <si>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</si>
  <si>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</si>
  <si>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</si>
  <si>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</si>
  <si>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</si>
  <si>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</si>
  <si>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</si>
  <si>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</si>
  <si>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</si>
  <si>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</si>
  <si>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</si>
  <si>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</si>
  <si>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</si>
  <si>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</si>
  <si>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</si>
  <si>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</si>
  <si>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</si>
  <si>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</si>
  <si>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</si>
  <si>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</si>
  <si>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</si>
  <si>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</si>
  <si>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</si>
  <si>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</si>
  <si>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</si>
  <si>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</si>
  <si>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</si>
  <si>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</si>
  <si>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</si>
  <si>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</si>
  <si>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</si>
  <si>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</si>
  <si>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</si>
  <si>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</si>
  <si>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</si>
  <si>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</si>
  <si>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</si>
  <si>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</si>
  <si>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</si>
  <si>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</si>
  <si>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</si>
  <si>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</si>
  <si>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</si>
  <si>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</si>
  <si>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</si>
  <si>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</si>
  <si>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</si>
  <si>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</si>
  <si>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</si>
  <si>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</si>
  <si>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</si>
  <si>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</si>
  <si>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</si>
  <si>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</si>
  <si>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</si>
  <si>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</si>
  <si>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</si>
  <si>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</si>
  <si>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</si>
  <si>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</si>
  <si>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</si>
  <si>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</si>
  <si>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</si>
  <si>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</si>
  <si>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</si>
  <si>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</si>
  <si>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</si>
  <si>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</si>
  <si>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</si>
  <si>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</si>
  <si>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</si>
  <si>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</si>
  <si>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</si>
  <si>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</si>
  <si>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</si>
  <si>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</si>
  <si>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</si>
  <si>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</si>
  <si>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</si>
  <si>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</si>
  <si>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</si>
  <si>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</si>
  <si>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</si>
  <si>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</si>
  <si>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</si>
  <si>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</si>
  <si>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</si>
  <si>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</si>
  <si>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</si>
  <si>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</si>
  <si>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</si>
  <si>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</si>
  <si>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</si>
  <si>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</si>
  <si>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</si>
  <si>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</si>
  <si>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</si>
  <si>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</si>
  <si>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</si>
  <si>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</si>
  <si>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</si>
  <si>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</si>
  <si>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</si>
  <si>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</si>
  <si>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</si>
  <si>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</si>
  <si>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</si>
  <si>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</si>
  <si>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</si>
  <si>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</si>
  <si>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</si>
  <si>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</si>
  <si>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</si>
  <si>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</si>
  <si>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</si>
  <si>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</si>
  <si>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</si>
  <si>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</si>
  <si>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</si>
  <si>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</si>
  <si>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</si>
  <si>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</si>
  <si>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</si>
  <si>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</si>
  <si>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</si>
  <si>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</si>
  <si>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</si>
  <si>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</si>
  <si>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</si>
  <si>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</si>
  <si>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</si>
  <si>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</si>
  <si>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</si>
  <si>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</si>
  <si>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</si>
  <si>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</si>
  <si>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</si>
  <si>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</si>
  <si>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</si>
  <si>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</si>
  <si>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</si>
  <si>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</si>
  <si>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</si>
  <si>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</si>
  <si>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</si>
  <si>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</si>
  <si>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</si>
  <si>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</si>
  <si>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</si>
  <si>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</si>
  <si>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</si>
  <si>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</si>
  <si>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</si>
  <si>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</si>
  <si>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</si>
  <si>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</si>
  <si>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</si>
  <si>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</si>
  <si>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</si>
  <si>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</si>
  <si>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</si>
  <si>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</si>
  <si>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</si>
  <si>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</si>
  <si>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</si>
  <si>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</si>
  <si>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</si>
  <si>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</si>
  <si>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</si>
  <si>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</si>
  <si>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</si>
  <si>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</si>
  <si>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</si>
  <si>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</si>
  <si>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</si>
  <si>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</si>
  <si>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</si>
  <si>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</si>
  <si>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</si>
  <si>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</si>
  <si>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</si>
  <si>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</si>
  <si>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</si>
  <si>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</si>
  <si>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</si>
  <si>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</si>
  <si>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</si>
  <si>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</si>
  <si>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</si>
  <si>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</si>
  <si>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</si>
  <si>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</si>
  <si>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</si>
  <si>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</si>
  <si>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</si>
  <si>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</si>
  <si>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</si>
  <si>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</si>
  <si>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</si>
  <si>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</si>
  <si>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</si>
  <si>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</si>
  <si>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</si>
  <si>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</si>
  <si>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</si>
  <si>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</si>
  <si>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</si>
  <si>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</si>
  <si>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</si>
  <si>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</si>
  <si>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</si>
  <si>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</si>
  <si>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</si>
  <si>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</si>
  <si>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</si>
  <si>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</si>
  <si>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</si>
  <si>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</si>
  <si>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</si>
  <si>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</si>
  <si>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</si>
  <si>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</si>
  <si>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</si>
  <si>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</si>
  <si>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</si>
  <si>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</si>
  <si>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</si>
  <si>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</si>
  <si>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</si>
  <si>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</si>
  <si>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</si>
  <si>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</si>
  <si>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</si>
  <si>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</si>
  <si>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</si>
  <si>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</si>
  <si>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</si>
  <si>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</si>
  <si>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</si>
  <si>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</si>
  <si>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</si>
  <si>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</si>
  <si>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</si>
  <si>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</si>
  <si>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</si>
  <si>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</si>
  <si>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</si>
  <si>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</si>
  <si>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</si>
  <si>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</si>
  <si>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</si>
  <si>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</si>
  <si>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</si>
  <si>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</si>
  <si>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</si>
  <si>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</si>
  <si>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</si>
  <si>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</si>
  <si>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</si>
  <si>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</si>
  <si>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</si>
  <si>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</si>
  <si>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</si>
  <si>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</si>
  <si>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</si>
  <si>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</si>
  <si>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</si>
  <si>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</si>
  <si>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</si>
  <si>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</si>
  <si>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</si>
  <si>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</si>
  <si>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</si>
  <si>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</si>
  <si>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</si>
  <si>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</si>
  <si>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</si>
  <si>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</si>
  <si>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</si>
  <si>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</si>
  <si>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</si>
  <si>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</si>
  <si>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</si>
  <si>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</si>
  <si>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</si>
  <si>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</si>
  <si>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</si>
  <si>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</si>
  <si>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</si>
  <si>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</si>
  <si>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</si>
  <si>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</si>
  <si>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</si>
  <si>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</si>
  <si>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</si>
  <si>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</si>
  <si>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</si>
  <si>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</si>
  <si>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</si>
  <si>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</si>
  <si>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</si>
  <si>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</si>
  <si>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</si>
  <si>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</si>
  <si>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</si>
  <si>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</si>
  <si>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</si>
  <si>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</si>
  <si>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</si>
  <si>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</si>
  <si>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</si>
  <si>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</si>
  <si>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</si>
  <si>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</si>
  <si>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</si>
  <si>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</si>
  <si>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</si>
  <si>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</si>
  <si>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</si>
  <si>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</si>
  <si>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</si>
  <si>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</si>
  <si>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</si>
  <si>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</si>
  <si>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</si>
  <si>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</si>
  <si>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</si>
  <si>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</si>
  <si>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</si>
  <si>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</si>
  <si>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</si>
  <si>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</si>
  <si>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</si>
  <si>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</si>
  <si>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</si>
  <si>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</si>
  <si>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</si>
  <si>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</si>
  <si>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</si>
  <si>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</si>
  <si>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</si>
  <si>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</si>
  <si>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</si>
  <si>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</si>
  <si>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</si>
  <si>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</si>
  <si>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</si>
  <si>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</si>
  <si>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</si>
  <si>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</si>
  <si>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</si>
  <si>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</si>
  <si>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</si>
  <si>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</si>
  <si>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</si>
  <si>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</si>
  <si>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</si>
  <si>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</si>
  <si>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</si>
  <si>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</si>
  <si>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</si>
  <si>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</si>
  <si>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</si>
  <si>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</si>
  <si>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</si>
  <si>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</si>
  <si>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</si>
  <si>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</si>
  <si>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</si>
  <si>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</si>
  <si>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</si>
  <si>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</si>
  <si>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</si>
  <si>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</si>
  <si>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</si>
  <si>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</si>
  <si>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</si>
  <si>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</si>
  <si>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</si>
  <si>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</si>
  <si>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</si>
  <si>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</si>
  <si>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</si>
  <si>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</si>
  <si>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</si>
  <si>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</si>
  <si>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</si>
  <si>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</si>
  <si>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</si>
  <si>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</si>
  <si>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</si>
  <si>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</si>
  <si>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</si>
  <si>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</si>
  <si>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</si>
  <si>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</si>
  <si>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</si>
  <si>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</si>
  <si>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</si>
  <si>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</si>
  <si>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</si>
  <si>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</si>
  <si>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</si>
  <si>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</si>
  <si>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</si>
  <si>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</si>
  <si>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</si>
  <si>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</si>
  <si>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</si>
  <si>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</si>
  <si>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</si>
  <si>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</si>
  <si>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</si>
  <si>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</si>
  <si>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</si>
  <si>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</si>
  <si>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</si>
  <si>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</si>
  <si>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</si>
  <si>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</si>
  <si>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</si>
  <si>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</si>
  <si>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</si>
  <si>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</si>
  <si>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</si>
  <si>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</si>
  <si>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</si>
  <si>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</si>
  <si>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</si>
  <si>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</si>
  <si>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</si>
  <si>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</si>
  <si>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</si>
  <si>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</si>
  <si>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</si>
  <si>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</si>
  <si>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</si>
  <si>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</si>
  <si>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</si>
  <si>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</si>
  <si>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</si>
  <si>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</si>
  <si>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</si>
  <si>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</si>
  <si>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</si>
  <si>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</si>
  <si>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</si>
  <si>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</si>
  <si>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</si>
  <si>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</si>
  <si>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</si>
  <si>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</si>
  <si>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</si>
  <si>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</si>
  <si>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</si>
  <si>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</si>
  <si>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</si>
  <si>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</si>
  <si>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</si>
  <si>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</si>
  <si>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</si>
  <si>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</si>
  <si>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</si>
  <si>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</si>
  <si>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</si>
  <si>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</si>
  <si>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</si>
  <si>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</si>
  <si>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</si>
  <si>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</si>
  <si>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</si>
  <si>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</si>
  <si>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</si>
  <si>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</si>
  <si>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</si>
  <si>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</si>
  <si>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</si>
  <si>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</si>
  <si>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</si>
  <si>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</si>
  <si>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</si>
  <si>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</si>
  <si>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</si>
  <si>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</si>
  <si>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</si>
  <si>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</si>
  <si>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</si>
  <si>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</si>
  <si>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</si>
  <si>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</si>
  <si>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</si>
  <si>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</si>
  <si>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</si>
  <si>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</si>
  <si>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</si>
  <si>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</si>
  <si>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</si>
  <si>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</si>
  <si>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</si>
  <si>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</si>
  <si>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</si>
  <si>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</si>
  <si>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</si>
  <si>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</si>
  <si>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</si>
  <si>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</si>
  <si>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</si>
  <si>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</si>
  <si>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</si>
  <si>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</si>
  <si>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</si>
  <si>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</si>
  <si>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</si>
  <si>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</si>
  <si>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</si>
  <si>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</si>
  <si>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</si>
  <si>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</si>
  <si>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</si>
  <si>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</si>
  <si>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</si>
  <si>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</si>
  <si>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</si>
  <si>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</si>
  <si>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</si>
  <si>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</si>
  <si>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</si>
  <si>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</si>
  <si>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</si>
  <si>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</si>
  <si>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</si>
  <si>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</si>
  <si>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</si>
  <si>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</si>
  <si>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</si>
  <si>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</si>
  <si>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</si>
  <si>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</si>
  <si>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</si>
  <si>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</si>
  <si>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</si>
  <si>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</si>
  <si>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</si>
  <si>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</si>
  <si>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</si>
  <si>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</si>
  <si>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</si>
  <si>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</si>
  <si>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</si>
  <si>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</si>
  <si>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</si>
  <si>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</si>
  <si>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</si>
  <si>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</si>
  <si>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</si>
  <si>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</si>
  <si>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</si>
  <si>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</si>
  <si>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</si>
  <si>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</si>
  <si>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</si>
  <si>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</si>
  <si>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</si>
  <si>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</si>
  <si>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</si>
  <si>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</si>
  <si>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</si>
  <si>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</si>
  <si>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</si>
  <si>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</si>
  <si>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</si>
  <si>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</si>
  <si>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</si>
  <si>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</si>
  <si>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</si>
  <si>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</si>
  <si>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</si>
  <si>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</si>
  <si>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</si>
  <si>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</si>
  <si>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</si>
  <si>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</si>
  <si>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</si>
  <si>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</si>
  <si>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</si>
  <si>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</si>
  <si>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</si>
  <si>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</si>
  <si>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</si>
  <si>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</si>
  <si>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</si>
  <si>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</si>
  <si>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</si>
  <si>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</si>
  <si>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</si>
  <si>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</si>
  <si>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</si>
  <si>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</si>
  <si>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</si>
  <si>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</si>
  <si>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</si>
  <si>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</si>
  <si>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</si>
  <si>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</si>
  <si>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</si>
  <si>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</si>
  <si>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</si>
  <si>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</si>
  <si>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</si>
  <si>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</si>
  <si>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</si>
  <si>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</si>
  <si>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</si>
  <si>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</si>
  <si>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</si>
  <si>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</si>
  <si>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</si>
  <si>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</si>
  <si>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</si>
  <si>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</si>
  <si>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</si>
  <si>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</si>
  <si>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</si>
  <si>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</si>
  <si>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</si>
  <si>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</si>
  <si>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</si>
  <si>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</si>
  <si>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</si>
  <si>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</si>
  <si>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</si>
  <si>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</si>
  <si>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</si>
  <si>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</si>
  <si>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</si>
  <si>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</si>
  <si>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</si>
  <si>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</si>
  <si>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</si>
  <si>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</si>
  <si>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</si>
  <si>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</si>
  <si>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</si>
  <si>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</si>
  <si>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</si>
  <si>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</si>
  <si>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</si>
  <si>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</si>
  <si>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</si>
  <si>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</si>
  <si>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</si>
  <si>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</si>
  <si>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</si>
  <si>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</si>
  <si>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</si>
  <si>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</si>
  <si>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</si>
  <si>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</si>
  <si>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</si>
  <si>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</si>
  <si>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</si>
  <si>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</si>
  <si>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</si>
  <si>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</si>
  <si>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</si>
  <si>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</si>
  <si>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</si>
  <si>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</si>
  <si>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</si>
  <si>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</si>
  <si>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</si>
  <si>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</si>
  <si>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</si>
  <si>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</si>
  <si>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</si>
  <si>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</si>
  <si>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</si>
  <si>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</si>
  <si>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</si>
  <si>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</si>
  <si>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</si>
  <si>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</si>
  <si>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</si>
  <si>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</si>
  <si>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</si>
  <si>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</si>
  <si>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</si>
  <si>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</si>
  <si>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</si>
  <si>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</si>
  <si>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</si>
  <si>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</si>
  <si>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</si>
  <si>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</si>
  <si>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</si>
  <si>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</si>
  <si>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</si>
  <si>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</si>
  <si>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</si>
  <si>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</si>
  <si>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</si>
  <si>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</si>
  <si>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</si>
  <si>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</si>
  <si>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</si>
  <si>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</si>
  <si>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</si>
  <si>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</si>
  <si>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</si>
  <si>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</si>
  <si>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</si>
  <si>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</si>
  <si>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</si>
  <si>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</si>
  <si>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</si>
  <si>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</si>
  <si>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</si>
  <si>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</si>
  <si>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</si>
  <si>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</si>
  <si>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</si>
  <si>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</si>
  <si>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</si>
  <si>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</si>
  <si>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</si>
  <si>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</si>
  <si>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</si>
  <si>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</si>
  <si>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</si>
  <si>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</si>
  <si>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</si>
  <si>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</si>
  <si>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</si>
  <si>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</si>
  <si>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</si>
  <si>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</si>
  <si>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</si>
  <si>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</si>
  <si>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</si>
  <si>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</si>
  <si>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</si>
  <si>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</si>
  <si>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</si>
  <si>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</si>
  <si>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</si>
  <si>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</si>
  <si>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</si>
  <si>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</si>
  <si>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</si>
  <si>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</si>
  <si>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</si>
  <si>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</si>
  <si>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</si>
  <si>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</si>
  <si>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</si>
  <si>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</si>
  <si>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</si>
  <si>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</si>
  <si>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</si>
  <si>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</si>
  <si>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</si>
  <si>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</si>
  <si>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</si>
  <si>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</si>
  <si>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</si>
  <si>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</si>
  <si>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</si>
  <si>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</si>
  <si>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</si>
  <si>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</si>
  <si>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</si>
  <si>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</si>
  <si>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</si>
  <si>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</si>
  <si>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</si>
  <si>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</si>
  <si>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</si>
  <si>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</si>
  <si>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</si>
  <si>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</si>
  <si>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</si>
  <si>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</si>
  <si>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</si>
  <si>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</si>
  <si>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</si>
  <si>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</si>
  <si>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</si>
  <si>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</si>
  <si>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</si>
  <si>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</si>
  <si>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</si>
  <si>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</si>
  <si>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</si>
  <si>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</si>
  <si>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</si>
  <si>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</si>
  <si>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</si>
  <si>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</si>
  <si>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</si>
  <si>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</si>
  <si>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</si>
  <si>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</si>
  <si>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</si>
  <si>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</si>
  <si>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</si>
  <si>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</si>
  <si>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</si>
  <si>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</si>
  <si>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</si>
  <si>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</si>
  <si>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</si>
  <si>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</si>
  <si>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</si>
  <si>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</si>
  <si>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</si>
  <si>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</si>
  <si>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</si>
  <si>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</si>
  <si>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</si>
  <si>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</si>
  <si>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</si>
  <si>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</si>
  <si>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</si>
  <si>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</si>
  <si>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</si>
  <si>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</si>
  <si>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</si>
  <si>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</si>
  <si>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</si>
  <si>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</si>
  <si>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</si>
  <si>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</si>
  <si>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</si>
  <si>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</si>
  <si>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</si>
  <si>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</si>
  <si>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</si>
  <si>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</si>
  <si>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</si>
  <si>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</si>
  <si>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</si>
  <si>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</si>
  <si>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</si>
  <si>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</si>
  <si>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</si>
  <si>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</si>
  <si>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</si>
  <si>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</si>
  <si>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</si>
  <si>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</si>
  <si>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</si>
  <si>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</si>
  <si>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</si>
  <si>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</si>
  <si>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</si>
  <si>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</si>
  <si>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</si>
  <si>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</si>
  <si>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</si>
  <si>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</si>
  <si>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</si>
  <si>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</si>
  <si>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</si>
  <si>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</si>
  <si>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</si>
  <si>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</si>
  <si>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</si>
  <si>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</si>
  <si>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</si>
  <si>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</si>
  <si>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</si>
  <si>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</si>
  <si>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</si>
  <si>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</si>
  <si>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</si>
  <si>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</si>
  <si>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</si>
  <si>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</si>
  <si>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</si>
  <si>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</si>
  <si>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</si>
  <si>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</si>
  <si>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</si>
  <si>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</si>
  <si>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</si>
  <si>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</si>
  <si>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</si>
  <si>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</si>
  <si>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</si>
  <si>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</si>
  <si>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</si>
  <si>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</si>
  <si>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</si>
  <si>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</si>
  <si>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</si>
  <si>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</si>
  <si>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</si>
  <si>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</si>
  <si>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</si>
  <si>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</si>
  <si>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</si>
  <si>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</si>
  <si>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</si>
  <si>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</si>
  <si>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</si>
  <si>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</si>
  <si>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</si>
  <si>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</si>
  <si>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</si>
  <si>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</si>
  <si>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</si>
  <si>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</si>
  <si>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</si>
  <si>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</si>
  <si>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</si>
  <si>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</si>
  <si>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</si>
  <si>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</si>
  <si>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</si>
  <si>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</si>
  <si>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</si>
  <si>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</si>
  <si>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</si>
  <si>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</si>
  <si>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</si>
  <si>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</si>
  <si>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</si>
  <si>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</si>
  <si>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</si>
  <si>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</si>
  <si>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</si>
  <si>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</si>
  <si>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</si>
  <si>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</si>
  <si>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</si>
  <si>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</si>
  <si>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</si>
  <si>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</si>
  <si>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</si>
  <si>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</si>
  <si>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</si>
  <si>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</si>
  <si>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</si>
  <si>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</si>
  <si>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</si>
  <si>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</si>
  <si>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</si>
  <si>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</si>
  <si>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</si>
  <si>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</si>
  <si>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</si>
  <si>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</si>
  <si>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</si>
  <si>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</si>
  <si>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</si>
  <si>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</si>
  <si>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</si>
  <si>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</si>
  <si>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</si>
  <si>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</si>
  <si>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</si>
  <si>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</si>
  <si>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</si>
  <si>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</si>
  <si>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</si>
  <si>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</si>
  <si>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</si>
  <si>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</si>
  <si>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</si>
  <si>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</si>
  <si>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</si>
  <si>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</si>
  <si>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</si>
  <si>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</si>
  <si>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</si>
  <si>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</si>
  <si>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</si>
  <si>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</si>
  <si>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</si>
  <si>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</si>
  <si>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</si>
  <si>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</si>
  <si>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</si>
  <si>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</si>
  <si>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</si>
  <si>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</si>
  <si>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</si>
  <si>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</si>
  <si>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</si>
  <si>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</si>
  <si>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</si>
  <si>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</si>
  <si>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</si>
  <si>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</si>
  <si>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</si>
  <si>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</si>
  <si>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</si>
  <si>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</si>
  <si>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</si>
  <si>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</si>
  <si>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</si>
  <si>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</si>
  <si>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</si>
  <si>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</si>
  <si>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</si>
  <si>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</si>
  <si>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</si>
  <si>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</si>
  <si>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</si>
  <si>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</si>
  <si>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</si>
  <si>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</si>
  <si>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</si>
  <si>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</si>
  <si>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</si>
  <si>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</si>
  <si>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</si>
  <si>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</si>
  <si>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</si>
  <si>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</si>
  <si>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</si>
  <si>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</si>
  <si>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</si>
  <si>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</si>
  <si>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</si>
  <si>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</si>
  <si>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</si>
  <si>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</si>
  <si>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</si>
  <si>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</si>
  <si>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</si>
  <si>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</si>
  <si>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</si>
  <si>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</si>
  <si>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</si>
  <si>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</si>
  <si>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</si>
  <si>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</si>
  <si>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</si>
  <si>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</si>
  <si>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</si>
  <si>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</si>
  <si>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</si>
  <si>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</si>
  <si>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</si>
  <si>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</si>
  <si>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</si>
  <si>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</si>
  <si>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</si>
  <si>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</si>
  <si>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</si>
  <si>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</si>
  <si>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</si>
  <si>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</si>
  <si>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</si>
  <si>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</si>
  <si>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</si>
  <si>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</si>
  <si>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</si>
  <si>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</si>
  <si>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</si>
  <si>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</si>
  <si>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</si>
  <si>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</si>
  <si>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</si>
  <si>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</si>
  <si>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</si>
  <si>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</si>
  <si>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</si>
  <si>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</si>
  <si>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</si>
  <si>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</si>
  <si>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</si>
  <si>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</si>
  <si>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</si>
  <si>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</si>
  <si>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</si>
  <si>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</si>
  <si>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</si>
  <si>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</si>
  <si>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</si>
  <si>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</si>
  <si>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</si>
  <si>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</si>
  <si>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</si>
  <si>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</si>
  <si>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</si>
  <si>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</si>
  <si>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</si>
  <si>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</si>
  <si>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</si>
  <si>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</si>
  <si>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</si>
  <si>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</si>
  <si>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</si>
  <si>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</si>
  <si>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</si>
  <si>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</si>
  <si>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</si>
  <si>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</si>
  <si>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</si>
  <si>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</si>
  <si>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</si>
  <si>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</si>
  <si>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</si>
  <si>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</si>
  <si>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</si>
  <si>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</si>
  <si>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</si>
  <si>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</si>
  <si>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</si>
  <si>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</si>
  <si>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</si>
  <si>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</si>
  <si>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</si>
  <si>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</si>
  <si>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</si>
  <si>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</si>
  <si>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</si>
  <si>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</si>
  <si>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</si>
  <si>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</si>
  <si>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</si>
  <si>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</si>
  <si>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</si>
  <si>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</si>
  <si>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</si>
  <si>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</si>
  <si>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</si>
  <si>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</si>
  <si>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</si>
  <si>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</si>
  <si>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</si>
  <si>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</si>
  <si>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</si>
  <si>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</si>
  <si>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</si>
  <si>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</si>
  <si>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</si>
  <si>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</si>
  <si>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</si>
  <si>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</si>
  <si>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</si>
  <si>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</si>
  <si>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</si>
  <si>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</si>
  <si>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</si>
  <si>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</si>
  <si>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</si>
  <si>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</si>
  <si>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</si>
  <si>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</si>
  <si>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</si>
  <si>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</si>
  <si>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</si>
  <si>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</si>
  <si>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</si>
  <si>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</si>
  <si>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</si>
  <si>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</si>
  <si>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</si>
  <si>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</si>
  <si>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</si>
  <si>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</si>
  <si>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</si>
  <si>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</si>
  <si>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</si>
  <si>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</si>
  <si>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</si>
  <si>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</si>
  <si>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</si>
  <si>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</si>
  <si>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</si>
  <si>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</si>
  <si>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</si>
  <si>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</si>
  <si>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</si>
  <si>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</si>
  <si>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</si>
  <si>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</si>
  <si>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</si>
  <si>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</si>
  <si>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</si>
  <si>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</si>
  <si>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</si>
  <si>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</si>
  <si>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</si>
  <si>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</si>
  <si>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</si>
  <si>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</si>
  <si>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</si>
  <si>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</si>
  <si>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</si>
  <si>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</si>
  <si>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</si>
  <si>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</si>
  <si>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</si>
  <si>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</si>
  <si>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</si>
  <si>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</si>
  <si>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</si>
  <si>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</si>
  <si>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</si>
  <si>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</si>
  <si>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</si>
  <si>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</si>
  <si>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</si>
  <si>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</si>
  <si>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</si>
  <si>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</si>
  <si>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</si>
  <si>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</si>
  <si>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</si>
  <si>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</si>
  <si>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</si>
  <si>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</si>
  <si>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</si>
  <si>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</si>
  <si>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</si>
  <si>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</si>
  <si>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</si>
  <si>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</si>
  <si>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</si>
  <si>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</si>
  <si>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</si>
  <si>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</si>
  <si>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</si>
  <si>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</si>
  <si>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</si>
  <si>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</si>
  <si>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</si>
  <si>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</si>
  <si>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</si>
  <si>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</si>
  <si>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</si>
  <si>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</si>
  <si>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</si>
  <si>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</si>
  <si>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</si>
  <si>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</si>
  <si>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</si>
  <si>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</si>
  <si>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</si>
  <si>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</si>
  <si>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</si>
  <si>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</si>
  <si>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</si>
  <si>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</si>
  <si>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</si>
  <si>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</si>
  <si>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</si>
  <si>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</si>
  <si>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</si>
  <si>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</si>
  <si>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</si>
  <si>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</si>
  <si>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</si>
  <si>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</si>
  <si>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</si>
  <si>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</si>
  <si>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</si>
  <si>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</si>
  <si>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</si>
  <si>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</si>
  <si>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</si>
  <si>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</si>
  <si>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</si>
  <si>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</si>
  <si>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</si>
  <si>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</si>
  <si>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</si>
  <si>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</si>
  <si>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</si>
  <si>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</si>
  <si>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</si>
  <si>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</si>
  <si>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</si>
  <si>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</si>
  <si>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</si>
  <si>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</si>
  <si>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</si>
  <si>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</si>
  <si>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</si>
  <si>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</si>
  <si>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</si>
  <si>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</si>
  <si>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</si>
  <si>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</si>
  <si>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</si>
  <si>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</si>
  <si>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</si>
  <si>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</si>
  <si>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</si>
  <si>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</si>
  <si>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</si>
  <si>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</si>
  <si>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</si>
  <si>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</si>
  <si>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</si>
  <si>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</si>
  <si>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</si>
  <si>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</si>
  <si>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</si>
  <si>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</si>
  <si>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</si>
  <si>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</si>
  <si>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</si>
  <si>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</si>
  <si>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</si>
  <si>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</si>
  <si>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</si>
  <si>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</si>
  <si>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</si>
  <si>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</si>
  <si>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</si>
  <si>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</si>
  <si>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</si>
  <si>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</si>
  <si>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</si>
  <si>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</si>
  <si>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</si>
  <si>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</si>
  <si>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</si>
  <si>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</si>
  <si>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</si>
  <si>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</si>
  <si>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</si>
  <si>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</si>
  <si>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</si>
  <si>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</si>
  <si>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</si>
  <si>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</si>
  <si>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</si>
  <si>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</si>
  <si>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</si>
  <si>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</si>
  <si>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</si>
  <si>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</si>
  <si>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</si>
  <si>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</si>
  <si>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</si>
  <si>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</si>
  <si>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</si>
  <si>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</si>
  <si>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</si>
  <si>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</si>
  <si>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</si>
  <si>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</si>
  <si>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</si>
  <si>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</si>
  <si>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</si>
  <si>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</si>
  <si>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</si>
  <si>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</si>
  <si>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</si>
  <si>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</si>
  <si>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</si>
  <si>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</si>
  <si>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</si>
  <si>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</si>
  <si>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</si>
  <si>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</si>
  <si>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</si>
  <si>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</si>
  <si>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</si>
  <si>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</si>
  <si>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</si>
  <si>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</si>
  <si>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</si>
  <si>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</si>
  <si>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</si>
  <si>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</si>
  <si>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</si>
  <si>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</si>
  <si>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</si>
  <si>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</si>
  <si>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</si>
  <si>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</si>
  <si>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</si>
  <si>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</si>
  <si>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</si>
  <si>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</si>
  <si>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</si>
  <si>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</si>
  <si>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</si>
  <si>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</si>
  <si>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</si>
  <si>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</si>
  <si>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</si>
  <si>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</si>
  <si>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</si>
  <si>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</si>
  <si>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</si>
  <si>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</si>
  <si>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</si>
  <si>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</si>
  <si>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</si>
  <si>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</si>
  <si>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</si>
  <si>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</si>
  <si>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</si>
  <si>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</si>
  <si>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</si>
  <si>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</si>
  <si>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</si>
  <si>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</si>
  <si>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</si>
  <si>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</si>
  <si>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</si>
  <si>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</si>
  <si>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</si>
  <si>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</si>
  <si>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</si>
  <si>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</si>
  <si>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</si>
  <si>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</si>
  <si>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</si>
  <si>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</si>
  <si>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</si>
  <si>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</si>
  <si>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</si>
  <si>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</si>
  <si>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</si>
  <si>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</si>
  <si>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</si>
  <si>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</si>
  <si>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</si>
  <si>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</si>
  <si>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</si>
  <si>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</si>
  <si>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</si>
  <si>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</si>
  <si>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</si>
  <si>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</si>
  <si>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</si>
  <si>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</si>
  <si>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</si>
  <si>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</si>
  <si>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</si>
  <si>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</si>
  <si>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</si>
  <si>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</si>
  <si>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</si>
  <si>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</si>
  <si>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</si>
  <si>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</si>
  <si>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</si>
  <si>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</si>
  <si>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</si>
  <si>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</si>
  <si>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</si>
  <si>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</si>
  <si>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</si>
  <si>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</si>
  <si>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</si>
  <si>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</si>
  <si>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</si>
  <si>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</si>
  <si>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</si>
  <si>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</si>
  <si>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</si>
  <si>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</si>
  <si>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</si>
  <si>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</si>
  <si>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</si>
  <si>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</si>
  <si>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</si>
  <si>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</si>
  <si>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</si>
  <si>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</si>
  <si>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</si>
  <si>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</si>
  <si>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</si>
  <si>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</si>
  <si>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</si>
  <si>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</si>
  <si>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</si>
  <si>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</si>
  <si>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</si>
  <si>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</si>
  <si>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</si>
  <si>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</si>
  <si>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</si>
  <si>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</si>
  <si>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</si>
  <si>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</si>
  <si>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</si>
  <si>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</si>
  <si>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</si>
  <si>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</si>
  <si>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</si>
  <si>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</si>
  <si>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</si>
  <si>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</si>
  <si>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</si>
  <si>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</si>
  <si>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</si>
  <si>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</si>
  <si>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</si>
  <si>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</si>
  <si>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</si>
  <si>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</si>
  <si>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</si>
  <si>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</si>
  <si>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</si>
  <si>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</si>
  <si>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</si>
  <si>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</si>
  <si>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</si>
  <si>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</si>
  <si>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</si>
  <si>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</si>
  <si>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</si>
  <si>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</si>
  <si>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</si>
  <si>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</si>
  <si>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</si>
  <si>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</si>
  <si>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</si>
  <si>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</si>
  <si>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</si>
  <si>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</si>
  <si>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</si>
  <si>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</si>
  <si>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</si>
  <si>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</si>
  <si>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</si>
  <si>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</si>
  <si>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</si>
  <si>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</si>
  <si>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</si>
  <si>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</si>
  <si>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</si>
  <si>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</si>
  <si>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</si>
  <si>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</si>
  <si>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</si>
  <si>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</si>
  <si>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</si>
  <si>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</si>
  <si>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</si>
  <si>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</si>
  <si>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</si>
  <si>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</si>
  <si>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</si>
  <si>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</si>
  <si>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</si>
  <si>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</si>
  <si>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</si>
  <si>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</si>
  <si>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</si>
  <si>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</si>
  <si>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</si>
  <si>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</si>
  <si>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</si>
  <si>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</si>
  <si>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</si>
  <si>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</si>
  <si>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</si>
  <si>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</si>
  <si>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</si>
  <si>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</si>
  <si>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</si>
  <si>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</si>
  <si>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</si>
  <si>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</si>
  <si>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</si>
  <si>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</si>
  <si>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</si>
  <si>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</si>
  <si>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</si>
  <si>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</si>
  <si>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</si>
  <si>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</si>
  <si>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</si>
  <si>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</si>
  <si>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</si>
  <si>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</si>
  <si>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</si>
  <si>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</si>
  <si>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</si>
  <si>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</si>
  <si>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</si>
  <si>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</si>
  <si>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</si>
  <si>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</si>
  <si>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</si>
  <si>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</si>
  <si>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</si>
  <si>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</si>
  <si>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</si>
  <si>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</si>
  <si>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</si>
  <si>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</si>
  <si>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</si>
  <si>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</si>
  <si>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</si>
  <si>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</si>
  <si>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</si>
  <si>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</si>
  <si>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</si>
  <si>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</si>
  <si>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</si>
  <si>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</si>
  <si>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</si>
  <si>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</si>
  <si>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</si>
  <si>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</si>
  <si>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</si>
  <si>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</si>
  <si>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</si>
  <si>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</si>
  <si>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</si>
  <si>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</si>
  <si>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</si>
  <si>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</si>
  <si>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</si>
  <si>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</si>
  <si>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</si>
  <si>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</si>
  <si>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</si>
  <si>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</si>
  <si>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</si>
  <si>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</si>
  <si>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</si>
  <si>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</si>
  <si>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</si>
  <si>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</si>
  <si>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</si>
  <si>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</si>
  <si>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</si>
  <si>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</si>
  <si>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</si>
  <si>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</si>
  <si>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</si>
  <si>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</si>
  <si>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</si>
  <si>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</si>
  <si>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</si>
  <si>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</si>
  <si>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</si>
  <si>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</si>
  <si>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</si>
  <si>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</si>
  <si>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</si>
  <si>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</si>
  <si>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</si>
  <si>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</si>
  <si>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</si>
  <si>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</si>
  <si>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</si>
  <si>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</si>
  <si>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</si>
  <si>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</si>
  <si>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</si>
  <si>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</si>
  <si>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</si>
  <si>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</si>
  <si>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</si>
  <si>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</si>
  <si>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</si>
  <si>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</si>
  <si>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</si>
  <si>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</si>
  <si>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</si>
  <si>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</si>
  <si>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</si>
  <si>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</si>
  <si>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</si>
  <si>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</si>
  <si>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</si>
  <si>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</si>
  <si>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</si>
  <si>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</si>
  <si>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</si>
  <si>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</si>
  <si>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</si>
  <si>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</si>
  <si>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</si>
  <si>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</si>
  <si>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</si>
  <si>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</si>
  <si>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</si>
  <si>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</si>
  <si>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</si>
  <si>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</si>
  <si>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</si>
  <si>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</si>
  <si>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</si>
  <si>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</si>
  <si>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</si>
  <si>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</si>
  <si>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</si>
  <si>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</si>
  <si>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</si>
  <si>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</si>
  <si>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</si>
  <si>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</si>
  <si>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</si>
  <si>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</si>
  <si>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</si>
  <si>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</si>
  <si>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</si>
  <si>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</si>
  <si>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</si>
  <si>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</si>
  <si>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</si>
  <si>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</si>
  <si>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</si>
  <si>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</si>
  <si>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</si>
  <si>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</si>
  <si>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</si>
  <si>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</si>
  <si>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</si>
  <si>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</si>
  <si>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</si>
  <si>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</si>
  <si>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</si>
  <si>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</si>
  <si>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</si>
  <si>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</si>
  <si>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</si>
  <si>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</si>
  <si>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</si>
  <si>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</si>
  <si>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</si>
  <si>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</si>
  <si>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</si>
  <si>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</si>
  <si>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</si>
  <si>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</si>
  <si>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</si>
  <si>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</si>
  <si>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</si>
  <si>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</si>
  <si>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</si>
  <si>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</si>
  <si>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</si>
  <si>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</si>
  <si>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</si>
  <si>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</si>
  <si>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</si>
  <si>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</si>
  <si>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</si>
  <si>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</si>
  <si>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</si>
  <si>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</si>
  <si>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</si>
  <si>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</si>
  <si>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</si>
  <si>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</si>
  <si>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</si>
  <si>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</si>
  <si>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</si>
  <si>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</si>
  <si>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</si>
  <si>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</si>
  <si>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</si>
  <si>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</si>
  <si>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</si>
  <si>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</si>
  <si>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</si>
  <si>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</si>
  <si>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</si>
  <si>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</si>
  <si>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</si>
  <si>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</si>
  <si>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</si>
  <si>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</si>
  <si>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</si>
  <si>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</si>
  <si>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</si>
  <si>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</si>
  <si>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</si>
  <si>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</si>
  <si>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</si>
  <si>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</si>
  <si>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</si>
  <si>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</si>
  <si>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</si>
  <si>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</si>
  <si>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</si>
  <si>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</si>
  <si>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</si>
  <si>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</si>
  <si>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</si>
  <si>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</si>
  <si>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</si>
  <si>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</si>
  <si>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</si>
  <si>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</si>
  <si>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</si>
  <si>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</si>
  <si>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</si>
  <si>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</si>
  <si>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</si>
  <si>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</si>
  <si>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</si>
  <si>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</si>
  <si>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</si>
  <si>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</si>
  <si>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</si>
  <si>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</si>
  <si>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</si>
  <si>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</si>
  <si>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</si>
  <si>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</si>
  <si>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</si>
  <si>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</si>
  <si>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</si>
  <si>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</si>
  <si>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</si>
  <si>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</si>
  <si>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</si>
  <si>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</si>
  <si>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</si>
  <si>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</si>
  <si>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</si>
  <si>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</si>
  <si>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</si>
  <si>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</si>
  <si>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</si>
  <si>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</si>
  <si>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</si>
  <si>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</si>
  <si>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</si>
  <si>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</si>
  <si>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</si>
  <si>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</si>
  <si>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</si>
  <si>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</si>
  <si>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</si>
  <si>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</si>
  <si>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</si>
  <si>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</si>
  <si>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</si>
  <si>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</si>
  <si>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</si>
  <si>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</si>
  <si>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</si>
  <si>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</si>
  <si>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</si>
  <si>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</si>
  <si>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</si>
  <si>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</si>
  <si>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</si>
  <si>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</si>
  <si>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</si>
  <si>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</si>
  <si>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</si>
  <si>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</si>
  <si>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</si>
  <si>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</si>
  <si>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</si>
  <si>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</si>
  <si>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</si>
  <si>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</si>
  <si>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</si>
  <si>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</si>
  <si>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</si>
  <si>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</si>
  <si>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</si>
  <si>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</si>
  <si>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</si>
  <si>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</si>
  <si>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</si>
  <si>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</si>
  <si>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</si>
  <si>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</si>
  <si>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</si>
  <si>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</si>
  <si>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</si>
  <si>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</si>
  <si>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</si>
  <si>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</si>
  <si>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</si>
  <si>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</si>
  <si>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</si>
  <si>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</si>
  <si>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</si>
  <si>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</si>
  <si>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</si>
  <si>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</si>
  <si>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</si>
  <si>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</si>
  <si>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</si>
  <si>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</si>
  <si>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</si>
  <si>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</si>
  <si>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</si>
  <si>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</si>
  <si>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</si>
  <si>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</si>
  <si>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</si>
  <si>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</si>
  <si>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</si>
  <si>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</si>
  <si>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</si>
  <si>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</si>
  <si>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</si>
  <si>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</si>
  <si>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</si>
  <si>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</si>
  <si>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</si>
  <si>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</si>
  <si>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</si>
  <si>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</si>
  <si>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</si>
  <si>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</si>
  <si>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</si>
  <si>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</si>
  <si>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</si>
  <si>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</si>
  <si>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</si>
  <si>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</si>
  <si>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</si>
  <si>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</si>
  <si>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</si>
  <si>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</si>
  <si>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</si>
  <si>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</si>
  <si>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</si>
  <si>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</si>
  <si>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</si>
  <si>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</si>
  <si>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</si>
  <si>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</si>
  <si>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</si>
  <si>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</si>
  <si>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</si>
  <si>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</si>
  <si>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</si>
  <si>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</si>
  <si>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</si>
  <si>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</si>
  <si>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</si>
  <si>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</si>
  <si>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</si>
  <si>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</si>
  <si>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</si>
  <si>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</si>
  <si>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</si>
  <si>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</si>
  <si>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</si>
  <si>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</si>
  <si>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</si>
  <si>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</si>
  <si>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</si>
  <si>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</si>
  <si>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</si>
  <si>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</si>
  <si>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</si>
  <si>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</si>
  <si>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</si>
  <si>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</si>
  <si>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</si>
  <si>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</si>
  <si>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</si>
  <si>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</si>
  <si>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</si>
  <si>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</si>
  <si>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</si>
  <si>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</si>
  <si>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</si>
  <si>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</si>
  <si>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</si>
  <si>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</si>
  <si>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</si>
  <si>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</si>
  <si>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</si>
  <si>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</si>
  <si>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</si>
  <si>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</si>
  <si>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</si>
  <si>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</si>
  <si>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</si>
  <si>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</si>
  <si>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</si>
  <si>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</si>
  <si>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</si>
  <si>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</si>
  <si>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</si>
  <si>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</si>
  <si>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</si>
  <si>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</si>
  <si>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</si>
  <si>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</si>
  <si>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</si>
  <si>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</si>
  <si>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</si>
  <si>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</si>
  <si>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</si>
  <si>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</si>
  <si>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</si>
  <si>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</si>
  <si>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</si>
  <si>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</si>
  <si>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</si>
  <si>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</si>
  <si>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</si>
  <si>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</si>
  <si>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</si>
  <si>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</si>
  <si>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</si>
  <si>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</si>
  <si>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</si>
  <si>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</si>
  <si>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</si>
  <si>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</si>
  <si>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</si>
  <si>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</si>
  <si>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</si>
  <si>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</si>
  <si>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</si>
  <si>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</si>
  <si>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</si>
  <si>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</si>
  <si>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</si>
  <si>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</si>
  <si>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</si>
  <si>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</si>
  <si>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</si>
  <si>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</si>
  <si>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</si>
  <si>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</si>
  <si>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</si>
  <si>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</si>
  <si>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</si>
  <si>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</si>
  <si>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</si>
  <si>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</si>
  <si>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</si>
  <si>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</si>
  <si>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</si>
  <si>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</si>
  <si>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</si>
  <si>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</si>
  <si>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</si>
  <si>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</si>
  <si>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</si>
  <si>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</si>
  <si>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</si>
  <si>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</si>
  <si>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</si>
  <si>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</si>
  <si>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</si>
  <si>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</si>
  <si>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</si>
  <si>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</si>
  <si>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</si>
  <si>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</si>
  <si>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</si>
  <si>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</si>
  <si>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</si>
  <si>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</si>
  <si>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</si>
  <si>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</si>
  <si>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</si>
  <si>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</si>
  <si>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</si>
  <si>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</si>
  <si>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</si>
  <si>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</si>
  <si>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</si>
  <si>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</si>
  <si>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</si>
  <si>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</si>
  <si>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</si>
  <si>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</si>
  <si>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</si>
  <si>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</si>
  <si>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</si>
  <si>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</si>
  <si>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</si>
  <si>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</si>
  <si>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</si>
  <si>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</si>
  <si>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</si>
  <si>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</si>
  <si>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</si>
  <si>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</si>
  <si>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</si>
  <si>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</si>
  <si>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</si>
  <si>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</si>
  <si>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</si>
  <si>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</si>
  <si>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</si>
  <si>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</si>
  <si>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</si>
  <si>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</si>
  <si>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</si>
  <si>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</si>
  <si>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</si>
  <si>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</si>
  <si>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</si>
  <si>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</si>
  <si>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</si>
  <si>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</si>
  <si>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</si>
  <si>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</si>
  <si>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</si>
  <si>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</si>
  <si>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</si>
  <si>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</si>
  <si>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</si>
  <si>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</si>
  <si>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</si>
  <si>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</si>
  <si>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</si>
  <si>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</si>
  <si>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</si>
  <si>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</si>
  <si>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</si>
  <si>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</si>
  <si>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</si>
  <si>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</si>
  <si>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</si>
  <si>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</si>
  <si>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</si>
  <si>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</si>
  <si>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</si>
  <si>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</si>
  <si>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</si>
  <si>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</si>
  <si>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</si>
  <si>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</si>
  <si>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</si>
  <si>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</si>
  <si>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</si>
  <si>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</si>
  <si>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</si>
  <si>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</si>
  <si>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</si>
  <si>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</si>
  <si>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</si>
  <si>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</si>
  <si>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</si>
  <si>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</si>
  <si>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</si>
  <si>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</si>
  <si>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</si>
  <si>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</si>
  <si>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</si>
  <si>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</si>
  <si>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</si>
  <si>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</si>
  <si>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</si>
  <si>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</si>
  <si>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</si>
  <si>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</si>
  <si>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</si>
  <si>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</si>
  <si>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</si>
  <si>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</si>
  <si>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</si>
  <si>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</si>
  <si>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</si>
  <si>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</si>
  <si>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</si>
  <si>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</si>
  <si>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</si>
  <si>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</si>
  <si>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</si>
  <si>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</si>
  <si>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</si>
  <si>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</si>
  <si>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</si>
  <si>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</si>
  <si>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</si>
  <si>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</si>
  <si>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</si>
  <si>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</si>
  <si>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</si>
  <si>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</si>
  <si>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</si>
  <si>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</si>
  <si>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</si>
  <si>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</si>
  <si>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</si>
  <si>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</si>
  <si>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</si>
  <si>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</si>
  <si>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</si>
  <si>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</si>
  <si>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</si>
  <si>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</si>
  <si>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</si>
  <si>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</si>
  <si>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</si>
  <si>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</si>
  <si>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</si>
  <si>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</si>
  <si>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</si>
  <si>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</si>
  <si>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</si>
  <si>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</si>
  <si>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</si>
  <si>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</si>
  <si>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</si>
  <si>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</si>
  <si>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</si>
  <si>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</si>
  <si>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</si>
  <si>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</si>
  <si>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</si>
  <si>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</si>
  <si>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</si>
  <si>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</si>
  <si>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</si>
  <si>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</si>
  <si>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</si>
  <si>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</si>
  <si>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</si>
  <si>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</si>
  <si>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</si>
  <si>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</si>
  <si>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</si>
  <si>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</si>
  <si>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</si>
  <si>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</si>
  <si>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</si>
  <si>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</si>
  <si>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</si>
  <si>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</si>
  <si>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</si>
  <si>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</si>
  <si>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</si>
  <si>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</si>
  <si>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</si>
  <si>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</si>
  <si>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</si>
  <si>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</si>
  <si>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</si>
  <si>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</si>
  <si>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</si>
  <si>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</si>
  <si>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</si>
  <si>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</si>
  <si>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</si>
  <si>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</si>
  <si>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</si>
  <si>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</si>
  <si>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</si>
  <si>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</si>
  <si>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</si>
  <si>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</si>
  <si>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</si>
  <si>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</si>
  <si>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</si>
  <si>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</si>
  <si>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</si>
  <si>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</si>
  <si>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</si>
  <si>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</si>
  <si>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</si>
  <si>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</si>
  <si>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</si>
  <si>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</si>
  <si>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</si>
  <si>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</si>
  <si>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</si>
  <si>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</si>
  <si>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</si>
  <si>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</si>
  <si>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</si>
  <si>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</si>
  <si>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</si>
  <si>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</si>
  <si>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</si>
  <si>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</si>
  <si>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</si>
  <si>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</si>
  <si>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</si>
  <si>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</si>
  <si>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</si>
  <si>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</si>
  <si>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</si>
  <si>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</si>
  <si>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</si>
  <si>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</si>
  <si>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</si>
  <si>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</si>
  <si>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</si>
  <si>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</si>
  <si>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</si>
  <si>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</si>
  <si>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</si>
  <si>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</si>
  <si>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</si>
  <si>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</si>
  <si>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</si>
  <si>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</si>
  <si>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</si>
  <si>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</si>
  <si>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</si>
  <si>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</si>
  <si>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</si>
  <si>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</si>
  <si>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</si>
  <si>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</si>
  <si>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</si>
  <si>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</si>
  <si>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</si>
  <si>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</si>
  <si>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</si>
  <si>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</si>
  <si>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</si>
  <si>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</si>
  <si>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</si>
  <si>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</si>
  <si>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</si>
  <si>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</si>
  <si>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</si>
  <si>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</si>
  <si>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</si>
  <si>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</si>
  <si>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</si>
  <si>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</si>
  <si>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</si>
  <si>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</si>
  <si>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</si>
  <si>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</si>
  <si>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</si>
  <si>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</si>
  <si>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</si>
  <si>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</si>
  <si>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</si>
  <si>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</si>
  <si>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</si>
  <si>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</si>
  <si>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</si>
  <si>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</si>
  <si>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</si>
  <si>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</si>
  <si>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</si>
  <si>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</si>
  <si>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</si>
  <si>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</si>
  <si>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</si>
  <si>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</si>
  <si>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</si>
  <si>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</si>
  <si>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</si>
  <si>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</si>
  <si>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</si>
  <si>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</si>
  <si>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</si>
  <si>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</si>
  <si>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</si>
  <si>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</si>
  <si>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</si>
  <si>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</si>
  <si>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</si>
  <si>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</si>
  <si>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</si>
  <si>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</si>
  <si>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</si>
  <si>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</si>
  <si>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</si>
  <si>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</si>
  <si>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</si>
  <si>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</si>
  <si>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</si>
  <si>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</si>
  <si>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</si>
  <si>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</si>
  <si>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</si>
  <si>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</si>
  <si>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</si>
  <si>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</si>
  <si>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</si>
  <si>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</si>
  <si>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</si>
  <si>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</si>
  <si>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</si>
  <si>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</si>
  <si>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</si>
  <si>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</si>
  <si>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</si>
  <si>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</si>
  <si>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</si>
  <si>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</si>
  <si>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</si>
  <si>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</si>
  <si>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</si>
  <si>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</si>
  <si>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</si>
  <si>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</si>
  <si>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</si>
  <si>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</si>
  <si>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</si>
  <si>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</si>
  <si>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</si>
  <si>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</si>
  <si>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</si>
  <si>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</si>
  <si>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</si>
  <si>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</si>
  <si>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</si>
  <si>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</si>
  <si>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</si>
  <si>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</si>
  <si>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</si>
  <si>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</si>
  <si>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</si>
  <si>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</si>
  <si>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</si>
  <si>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</si>
  <si>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</si>
  <si>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</si>
  <si>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</si>
  <si>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</si>
  <si>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</si>
  <si>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</si>
  <si>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</si>
  <si>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</si>
  <si>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</si>
  <si>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</si>
  <si>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</si>
  <si>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</si>
  <si>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</si>
  <si>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</si>
  <si>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</si>
  <si>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</si>
  <si>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</si>
  <si>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</si>
  <si>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</si>
  <si>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</si>
  <si>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</si>
  <si>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</si>
  <si>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</si>
  <si>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</si>
  <si>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</si>
  <si>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</si>
  <si>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</si>
  <si>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</si>
  <si>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</si>
  <si>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</si>
  <si>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</si>
  <si>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</si>
  <si>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</si>
  <si>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</si>
  <si>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</si>
  <si>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</si>
  <si>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</si>
  <si>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</si>
  <si>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</si>
  <si>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</si>
  <si>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</si>
  <si>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</si>
  <si>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</si>
  <si>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</si>
  <si>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</si>
  <si>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</si>
  <si>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</si>
  <si>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</si>
  <si>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</si>
  <si>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</si>
  <si>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</si>
  <si>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</si>
  <si>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</si>
  <si>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</si>
  <si>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</si>
  <si>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</si>
  <si>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</si>
  <si>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</si>
  <si>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</si>
  <si>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</si>
  <si>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</si>
  <si>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</si>
  <si>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</si>
  <si>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</si>
  <si>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</si>
  <si>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</si>
  <si>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</si>
  <si>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</si>
  <si>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</si>
  <si>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</si>
  <si>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</si>
  <si>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</si>
  <si>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</si>
  <si>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</si>
  <si>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</si>
  <si>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</si>
  <si>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</si>
  <si>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</si>
  <si>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</si>
  <si>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</si>
  <si>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</si>
  <si>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</si>
  <si>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</si>
  <si>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</si>
  <si>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</si>
  <si>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</si>
  <si>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</si>
  <si>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</si>
  <si>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</si>
  <si>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</si>
  <si>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</si>
  <si>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</si>
  <si>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</si>
  <si>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</si>
  <si>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</si>
  <si>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</si>
  <si>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</si>
  <si>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</si>
  <si>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</si>
  <si>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</si>
  <si>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</si>
  <si>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</si>
  <si>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</si>
  <si>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</si>
  <si>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</si>
  <si>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</si>
  <si>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</si>
  <si>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</si>
  <si>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</si>
  <si>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</si>
  <si>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</si>
  <si>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</si>
  <si>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</si>
  <si>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</si>
  <si>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</si>
  <si>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</si>
  <si>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</si>
  <si>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</si>
  <si>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</si>
  <si>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</si>
  <si>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</si>
  <si>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</si>
  <si>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</si>
  <si>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</si>
  <si>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</si>
  <si>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</si>
  <si>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</si>
  <si>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</si>
  <si>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</si>
  <si>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</si>
  <si>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</si>
  <si>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</si>
  <si>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</si>
  <si>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</si>
  <si>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</si>
  <si>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</si>
  <si>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</si>
  <si>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</si>
  <si>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</si>
  <si>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</si>
  <si>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</si>
  <si>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</si>
  <si>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</si>
  <si>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</si>
  <si>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</si>
  <si>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</si>
  <si>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</si>
  <si>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</si>
  <si>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</si>
  <si>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</si>
  <si>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</si>
  <si>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</si>
  <si>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</si>
  <si>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</si>
  <si>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</si>
  <si>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</si>
  <si>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</si>
  <si>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</si>
  <si>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</si>
  <si>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</si>
  <si>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</si>
  <si>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</si>
  <si>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</si>
  <si>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</si>
  <si>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</si>
  <si>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</si>
  <si>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</si>
  <si>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</si>
  <si>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</si>
  <si>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</si>
  <si>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</si>
  <si>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</si>
  <si>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</si>
  <si>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</si>
  <si>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</si>
  <si>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</si>
  <si>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</si>
  <si>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</si>
  <si>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</si>
  <si>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</si>
  <si>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</si>
  <si>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</si>
  <si>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</si>
  <si>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</si>
  <si>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</si>
  <si>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</si>
  <si>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</si>
  <si>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</si>
  <si>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</si>
  <si>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</si>
  <si>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</si>
  <si>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</si>
  <si>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</si>
  <si>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</si>
  <si>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</si>
  <si>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</si>
  <si>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</si>
  <si>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</si>
  <si>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</si>
  <si>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</si>
  <si>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</si>
  <si>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</si>
  <si>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</si>
  <si>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</si>
  <si>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</si>
  <si>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</si>
  <si>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</si>
  <si>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</si>
  <si>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</si>
  <si>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</si>
  <si>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</si>
  <si>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</si>
  <si>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</si>
  <si>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</si>
  <si>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</si>
  <si>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</si>
  <si>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</si>
  <si>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</si>
  <si>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</si>
  <si>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</si>
  <si>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</si>
  <si>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</si>
  <si>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</si>
  <si>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</si>
  <si>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</si>
  <si>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</si>
  <si>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</si>
  <si>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</si>
  <si>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</si>
  <si>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</si>
  <si>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</si>
  <si>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</si>
  <si>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</si>
  <si>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</si>
  <si>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</si>
  <si>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</si>
  <si>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</si>
  <si>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</si>
  <si>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</si>
  <si>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</si>
  <si>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</si>
  <si>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</si>
  <si>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</si>
  <si>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</si>
  <si>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</si>
  <si>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</si>
  <si>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</si>
  <si>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</si>
  <si>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</si>
  <si>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</si>
  <si>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</si>
  <si>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</si>
  <si>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</si>
  <si>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</si>
  <si>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</si>
  <si>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</si>
  <si>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</si>
  <si>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</si>
  <si>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</si>
  <si>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</si>
  <si>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</si>
  <si>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</si>
  <si>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</si>
  <si>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</si>
  <si>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</si>
  <si>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</si>
  <si>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</si>
  <si>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</si>
  <si>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</si>
  <si>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</si>
  <si>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</si>
  <si>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</si>
  <si>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</si>
  <si>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</si>
  <si>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</si>
  <si>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</si>
  <si>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</si>
  <si>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</si>
  <si>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</si>
  <si>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</si>
  <si>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</si>
  <si>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</si>
  <si>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</si>
  <si>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</si>
  <si>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</si>
  <si>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</si>
  <si>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</si>
  <si>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</si>
  <si>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</si>
  <si>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</si>
  <si>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</si>
  <si>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</si>
  <si>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</si>
  <si>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</si>
  <si>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</si>
  <si>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</si>
  <si>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</si>
  <si>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</si>
  <si>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</si>
  <si>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</si>
  <si>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</si>
  <si>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</si>
  <si>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</si>
  <si>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</si>
  <si>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</si>
  <si>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</si>
  <si>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</si>
  <si>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</si>
  <si>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</si>
  <si>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</si>
  <si>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</si>
  <si>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</si>
  <si>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</si>
  <si>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</si>
  <si>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</si>
  <si>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</si>
  <si>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</si>
  <si>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</si>
  <si>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</si>
  <si>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</si>
  <si>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</si>
  <si>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</si>
  <si>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</si>
  <si>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</si>
  <si>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</si>
  <si>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</si>
  <si>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</si>
  <si>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</si>
  <si>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</si>
  <si>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</si>
  <si>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</si>
  <si>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</si>
  <si>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</si>
  <si>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</si>
  <si>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</si>
  <si>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</si>
  <si>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</si>
  <si>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</si>
  <si>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</si>
  <si>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</si>
  <si>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</si>
  <si>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</si>
  <si>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</si>
  <si>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</si>
  <si>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</si>
  <si>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</si>
  <si>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</si>
  <si>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</si>
  <si>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</si>
  <si>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</si>
  <si>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</si>
  <si>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</si>
  <si>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</si>
  <si>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</si>
  <si>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</si>
  <si>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</si>
  <si>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</si>
  <si>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</si>
  <si>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</si>
  <si>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</si>
  <si>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</si>
  <si>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</si>
  <si>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</si>
  <si>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</si>
  <si>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</si>
  <si>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</si>
  <si>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</si>
  <si>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</si>
  <si>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</si>
  <si>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</si>
  <si>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</si>
  <si>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</si>
  <si>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</si>
  <si>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</si>
  <si>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</si>
  <si>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</si>
  <si>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</si>
  <si>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</si>
  <si>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</si>
  <si>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</si>
  <si>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</si>
  <si>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</si>
  <si>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</si>
  <si>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</si>
  <si>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</si>
  <si>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</si>
  <si>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</si>
  <si>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</si>
  <si>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</si>
  <si>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</si>
  <si>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</si>
  <si>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</si>
  <si>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</si>
  <si>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</si>
  <si>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</si>
  <si>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</si>
  <si>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</si>
  <si>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</si>
  <si>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</si>
  <si>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</si>
  <si>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</si>
  <si>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</si>
  <si>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</si>
  <si>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</si>
  <si>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</si>
  <si>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</si>
  <si>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</si>
  <si>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</si>
  <si>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</si>
  <si>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</si>
  <si>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</si>
  <si>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</si>
  <si>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</si>
  <si>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</si>
  <si>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</si>
  <si>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</si>
  <si>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</si>
  <si>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</si>
  <si>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</si>
  <si>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</si>
  <si>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</si>
  <si>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</si>
  <si>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</si>
  <si>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</si>
  <si>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</si>
  <si>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</si>
  <si>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</si>
  <si>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</si>
  <si>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</si>
  <si>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</si>
  <si>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</si>
  <si>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</si>
  <si>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</si>
  <si>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</si>
  <si>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</si>
  <si>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</si>
  <si>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</si>
  <si>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</si>
  <si>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</si>
  <si>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</si>
  <si>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</si>
  <si>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</si>
  <si>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</si>
  <si>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</si>
  <si>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</si>
  <si>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</si>
  <si>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</si>
  <si>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</si>
  <si>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</si>
  <si>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</si>
  <si>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</si>
  <si>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</si>
  <si>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</si>
  <si>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</si>
  <si>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</si>
  <si>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</si>
  <si>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</si>
  <si>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</si>
  <si>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</si>
  <si>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</si>
  <si>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</si>
  <si>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</si>
  <si>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</si>
  <si>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</si>
  <si>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</si>
  <si>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</si>
  <si>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</si>
  <si>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</si>
  <si>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</si>
  <si>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</si>
  <si>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</si>
  <si>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</si>
  <si>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</si>
  <si>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</si>
  <si>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</si>
  <si>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</si>
  <si>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</si>
  <si>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</si>
  <si>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</si>
  <si>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</si>
  <si>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</si>
  <si>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</si>
  <si>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</si>
  <si>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</si>
  <si>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</si>
  <si>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</si>
  <si>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</si>
  <si>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</si>
  <si>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</si>
  <si>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</si>
  <si>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</si>
  <si>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</si>
  <si>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</si>
  <si>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</si>
  <si>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</si>
  <si>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</si>
  <si>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</si>
  <si>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</si>
  <si>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</si>
  <si>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</si>
  <si>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</si>
  <si>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</si>
  <si>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</si>
  <si>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</si>
  <si>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</si>
  <si>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</si>
  <si>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</si>
  <si>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</si>
  <si>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</si>
  <si>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</si>
  <si>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</si>
  <si>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</si>
  <si>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</si>
  <si>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</si>
  <si>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</si>
  <si>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</si>
  <si>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</si>
  <si>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</si>
  <si>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</si>
  <si>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</si>
  <si>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</si>
  <si>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</si>
  <si>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</si>
  <si>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</si>
  <si>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</si>
  <si>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</si>
  <si>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</si>
  <si>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</si>
  <si>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</si>
  <si>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</si>
  <si>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</si>
  <si>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</si>
  <si>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</si>
  <si>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</si>
  <si>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</si>
  <si>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</si>
  <si>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</si>
  <si>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</si>
  <si>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</si>
  <si>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</si>
  <si>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</si>
  <si>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</si>
  <si>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</si>
  <si>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</si>
  <si>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</si>
  <si>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</si>
  <si>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</si>
  <si>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</si>
  <si>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</si>
  <si>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</si>
  <si>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</si>
  <si>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</si>
  <si>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</si>
  <si>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</si>
  <si>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</si>
  <si>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</si>
  <si>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</si>
  <si>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</si>
  <si>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</si>
  <si>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</si>
  <si>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</si>
  <si>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</si>
  <si>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</si>
  <si>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</si>
  <si>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</si>
  <si>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</si>
  <si>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</si>
  <si>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</si>
  <si>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</si>
  <si>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</si>
  <si>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</si>
  <si>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</si>
  <si>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</si>
  <si>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</si>
  <si>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</si>
  <si>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</si>
  <si>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</si>
  <si>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</si>
  <si>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</si>
  <si>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</si>
  <si>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</si>
  <si>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</si>
  <si>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</si>
  <si>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</si>
  <si>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</si>
  <si>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</si>
  <si>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</si>
  <si>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</si>
  <si>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</si>
  <si>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</si>
  <si>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</si>
  <si>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</si>
  <si>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</si>
  <si>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</si>
  <si>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</si>
  <si>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</si>
  <si>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</si>
  <si>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</si>
  <si>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</si>
  <si>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</si>
  <si>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</si>
  <si>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</si>
  <si>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</si>
  <si>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</si>
  <si>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</si>
  <si>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</si>
  <si>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</si>
  <si>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</si>
  <si>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</si>
  <si>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</si>
  <si>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</si>
  <si>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</si>
  <si>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</si>
  <si>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</si>
  <si>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</si>
  <si>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</si>
  <si>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</si>
  <si>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</si>
  <si>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</si>
  <si>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</si>
  <si>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</si>
  <si>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</si>
  <si>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</si>
  <si>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</si>
  <si>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</si>
  <si>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</si>
  <si>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</si>
  <si>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</si>
  <si>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</si>
  <si>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</si>
  <si>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</si>
  <si>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</si>
  <si>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</si>
  <si>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</si>
  <si>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</si>
  <si>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</si>
  <si>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</si>
  <si>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</si>
  <si>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</si>
  <si>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</si>
  <si>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</si>
  <si>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</si>
  <si>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</si>
  <si>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</si>
  <si>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</si>
  <si>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</si>
  <si>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</si>
  <si>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</si>
  <si>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</si>
  <si>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</si>
  <si>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</si>
  <si>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</si>
  <si>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</si>
  <si>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</si>
  <si>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</si>
  <si>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</si>
  <si>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</si>
  <si>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</si>
  <si>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</si>
  <si>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</si>
  <si>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</si>
  <si>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</si>
  <si>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</si>
  <si>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</si>
  <si>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</si>
  <si>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</si>
  <si>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</si>
  <si>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</si>
  <si>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</si>
  <si>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</si>
  <si>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</si>
  <si>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</si>
  <si>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</si>
  <si>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</si>
  <si>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</si>
  <si>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</si>
  <si>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</si>
  <si>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</si>
  <si>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</si>
  <si>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</si>
  <si>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</si>
  <si>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</si>
  <si>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</si>
  <si>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</si>
  <si>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</si>
  <si>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</si>
  <si>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</si>
  <si>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</si>
  <si>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</si>
  <si>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</si>
  <si>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</si>
  <si>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</si>
  <si>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</si>
  <si>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</si>
  <si>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</si>
  <si>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</si>
  <si>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</si>
  <si>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</si>
  <si>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</si>
  <si>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</si>
  <si>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</si>
  <si>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</si>
  <si>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</si>
  <si>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</si>
  <si>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</si>
  <si>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</si>
  <si>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</si>
  <si>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</si>
  <si>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</si>
  <si>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</si>
  <si>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</si>
  <si>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</si>
  <si>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</si>
  <si>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</si>
  <si>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</si>
  <si>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</si>
  <si>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</si>
  <si>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</si>
  <si>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</si>
  <si>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</si>
  <si>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</si>
  <si>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</si>
  <si>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</si>
  <si>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</si>
  <si>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</si>
  <si>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</si>
  <si>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</si>
  <si>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</si>
  <si>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</si>
  <si>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</si>
  <si>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</si>
  <si>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</si>
  <si>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</si>
  <si>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</si>
  <si>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</si>
  <si>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</si>
  <si>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</si>
  <si>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</si>
  <si>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</si>
  <si>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</si>
  <si>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</si>
  <si>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</si>
  <si>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</si>
  <si>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</si>
  <si>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</si>
  <si>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</si>
  <si>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</si>
  <si>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</si>
  <si>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</si>
  <si>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</si>
  <si>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</si>
  <si>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</si>
  <si>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</si>
  <si>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</si>
  <si>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</si>
  <si>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</si>
  <si>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</si>
  <si>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</si>
  <si>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</si>
  <si>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</si>
  <si>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</si>
  <si>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</si>
  <si>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</si>
  <si>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</si>
  <si>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</si>
  <si>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</si>
  <si>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</si>
  <si>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</si>
  <si>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</si>
  <si>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</si>
  <si>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</si>
  <si>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</si>
  <si>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</si>
  <si>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</si>
  <si>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</si>
  <si>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</si>
  <si>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</si>
  <si>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</si>
  <si>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</si>
  <si>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</si>
  <si>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</si>
  <si>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</si>
  <si>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</si>
  <si>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</si>
  <si>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</si>
  <si>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</si>
  <si>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</si>
  <si>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</si>
  <si>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</si>
  <si>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</si>
  <si>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</si>
  <si>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</si>
  <si>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</si>
  <si>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</si>
  <si>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</si>
  <si>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</si>
  <si>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</si>
  <si>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</si>
  <si>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</si>
  <si>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</si>
  <si>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</si>
  <si>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</si>
  <si>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</si>
  <si>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</si>
  <si>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</si>
  <si>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</si>
  <si>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</si>
  <si>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</si>
  <si>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</si>
  <si>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</si>
  <si>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</si>
  <si>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</si>
  <si>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</si>
  <si>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</si>
  <si>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</si>
  <si>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</si>
  <si>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</si>
  <si>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</si>
  <si>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</si>
  <si>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</si>
  <si>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</si>
  <si>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</si>
  <si>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</si>
  <si>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</si>
  <si>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</si>
  <si>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</si>
  <si>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</si>
  <si>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</si>
  <si>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</si>
  <si>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</si>
  <si>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</si>
  <si>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</si>
  <si>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</si>
  <si>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</si>
  <si>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</si>
  <si>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</si>
  <si>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</si>
  <si>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</si>
  <si>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</si>
  <si>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</si>
  <si>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</si>
  <si>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</si>
  <si>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</si>
  <si>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</si>
  <si>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</si>
  <si>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</si>
  <si>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</si>
  <si>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</si>
  <si>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</si>
  <si>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</si>
  <si>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</si>
  <si>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</si>
  <si>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</si>
  <si>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</si>
  <si>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</si>
  <si>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</si>
  <si>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</si>
  <si>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</si>
  <si>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</si>
  <si>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</si>
  <si>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</si>
  <si>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</si>
  <si>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</si>
  <si>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</si>
  <si>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</si>
  <si>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</si>
  <si>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</si>
  <si>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</si>
  <si>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</si>
  <si>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</si>
  <si>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</si>
  <si>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</si>
  <si>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</si>
  <si>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</si>
  <si>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</si>
  <si>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</si>
  <si>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</si>
  <si>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</si>
  <si>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</si>
  <si>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</si>
  <si>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</si>
  <si>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</si>
  <si>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</si>
  <si>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</si>
  <si>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</si>
  <si>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</si>
  <si>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</si>
  <si>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</si>
  <si>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</si>
  <si>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</si>
  <si>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</si>
  <si>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</si>
  <si>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</si>
  <si>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</si>
  <si>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</si>
  <si>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</si>
  <si>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</si>
  <si>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</si>
  <si>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</si>
  <si>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</si>
  <si>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</si>
  <si>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</si>
  <si>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</si>
  <si>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</si>
  <si>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</si>
  <si>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</si>
  <si>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</si>
  <si>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</si>
  <si>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</si>
  <si>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</si>
  <si>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</si>
  <si>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</si>
  <si>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</si>
  <si>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</si>
  <si>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</si>
  <si>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</si>
  <si>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</si>
  <si>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</si>
  <si>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</si>
  <si>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</si>
  <si>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</si>
  <si>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</si>
  <si>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</si>
  <si>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</si>
  <si>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</si>
  <si>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</si>
  <si>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</si>
  <si>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</si>
  <si>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</si>
  <si>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</si>
  <si>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</si>
  <si>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</si>
  <si>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</si>
  <si>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</si>
  <si>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</si>
  <si>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</si>
  <si>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</si>
  <si>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</si>
  <si>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</si>
  <si>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</si>
  <si>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</si>
  <si>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</si>
  <si>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</si>
  <si>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</si>
  <si>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</si>
  <si>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</si>
  <si>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</si>
  <si>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</si>
  <si>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</si>
  <si>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</si>
  <si>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</si>
  <si>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</si>
  <si>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</si>
  <si>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</si>
  <si>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</si>
  <si>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</si>
  <si>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</si>
  <si>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</si>
  <si>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</si>
  <si>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</si>
  <si>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</si>
  <si>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</si>
  <si>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</si>
  <si>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</si>
  <si>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</si>
  <si>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</si>
  <si>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</si>
  <si>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</si>
  <si>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</si>
  <si>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</si>
  <si>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</si>
  <si>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</si>
  <si>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</si>
  <si>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</si>
  <si>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</si>
  <si>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</si>
  <si>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</si>
  <si>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</si>
  <si>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</si>
  <si>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</si>
  <si>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</si>
  <si>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</si>
  <si>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</si>
  <si>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</si>
  <si>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</si>
  <si>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</si>
  <si>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</si>
  <si>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</si>
  <si>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</si>
  <si>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</si>
  <si>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</si>
  <si>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</si>
  <si>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</si>
  <si>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</si>
  <si>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</si>
  <si>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</si>
  <si>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</si>
  <si>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</si>
  <si>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</si>
  <si>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</si>
  <si>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</si>
  <si>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</si>
  <si>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</si>
  <si>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</si>
  <si>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</si>
  <si>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</si>
  <si>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</si>
  <si>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</si>
  <si>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</si>
  <si>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</si>
  <si>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</si>
  <si>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</si>
  <si>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</si>
  <si>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</si>
  <si>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</si>
  <si>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</si>
  <si>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</si>
  <si>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</si>
  <si>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</si>
  <si>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</si>
  <si>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</si>
  <si>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</si>
  <si>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</si>
  <si>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</si>
  <si>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</si>
  <si>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</si>
  <si>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</si>
  <si>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</si>
  <si>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</si>
  <si>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</si>
  <si>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</si>
  <si>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</si>
  <si>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</si>
  <si>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</si>
  <si>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</si>
  <si>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</si>
  <si>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</si>
  <si>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</si>
  <si>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</si>
  <si>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</si>
  <si>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</si>
  <si>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</si>
  <si>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</si>
  <si>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</si>
  <si>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</si>
  <si>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</si>
  <si>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</si>
  <si>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</si>
  <si>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</si>
  <si>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</si>
  <si>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</si>
  <si>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</si>
  <si>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</si>
  <si>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</si>
  <si>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</si>
  <si>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</si>
  <si>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</si>
  <si>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</si>
  <si>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</si>
  <si>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</si>
  <si>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</si>
  <si>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</si>
  <si>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</si>
  <si>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</si>
  <si>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</si>
  <si>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</si>
  <si>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</si>
  <si>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</si>
  <si>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</si>
  <si>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</si>
  <si>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</si>
  <si>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</si>
  <si>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</si>
  <si>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</si>
  <si>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</si>
  <si>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</si>
  <si>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</si>
  <si>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</si>
  <si>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</si>
  <si>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</si>
  <si>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</si>
  <si>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</si>
  <si>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</si>
  <si>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</si>
  <si>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</si>
  <si>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</si>
  <si>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</si>
  <si>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</si>
  <si>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</si>
  <si>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</si>
  <si>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</si>
  <si>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</si>
  <si>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</si>
  <si>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</si>
  <si>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</si>
  <si>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</si>
  <si>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</si>
  <si>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</si>
  <si>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</si>
  <si>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</si>
  <si>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</si>
  <si>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</si>
  <si>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</si>
  <si>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</si>
  <si>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</si>
  <si>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</si>
  <si>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</si>
  <si>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</si>
  <si>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</si>
  <si>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</si>
  <si>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</si>
  <si>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</si>
  <si>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</si>
  <si>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</si>
  <si>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</si>
  <si>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</si>
  <si>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</si>
  <si>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</si>
  <si>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</si>
  <si>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</si>
  <si>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</si>
  <si>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</si>
  <si>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</si>
  <si>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</si>
  <si>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</si>
  <si>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</si>
  <si>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</si>
  <si>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</si>
  <si>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</si>
  <si>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</si>
  <si>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</si>
  <si>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</si>
  <si>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</si>
  <si>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</si>
  <si>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</si>
  <si>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</si>
  <si>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</si>
  <si>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</si>
  <si>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</si>
  <si>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</si>
  <si>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</si>
  <si>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</si>
  <si>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</si>
  <si>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</si>
  <si>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</si>
  <si>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</si>
  <si>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</si>
  <si>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</si>
  <si>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</si>
  <si>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</si>
  <si>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</si>
  <si>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</si>
  <si>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</si>
  <si>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</si>
  <si>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</si>
  <si>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</si>
  <si>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</si>
  <si>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</si>
  <si>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</si>
  <si>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</si>
  <si>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</si>
  <si>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</si>
  <si>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</si>
  <si>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</si>
  <si>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</si>
  <si>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</si>
  <si>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</si>
  <si>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</si>
  <si>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</si>
  <si>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</si>
  <si>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</si>
  <si>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</si>
  <si>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</si>
  <si>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</si>
  <si>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</si>
  <si>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</si>
  <si>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</si>
  <si>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</si>
  <si>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</si>
  <si>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</si>
  <si>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</si>
  <si>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</si>
  <si>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</si>
  <si>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</si>
  <si>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</si>
  <si>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</si>
  <si>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</si>
  <si>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</si>
  <si>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</si>
  <si>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</si>
  <si>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</si>
  <si>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</si>
  <si>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</si>
  <si>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</si>
  <si>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</si>
  <si>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</si>
  <si>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</si>
  <si>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</si>
  <si>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</si>
  <si>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</si>
  <si>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</si>
  <si>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</si>
  <si>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</si>
  <si>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</si>
  <si>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</si>
  <si>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</si>
  <si>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</si>
  <si>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</si>
  <si>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</si>
  <si>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</si>
  <si>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</si>
  <si>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</si>
  <si>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</si>
  <si>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</si>
  <si>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</si>
  <si>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</si>
  <si>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</si>
  <si>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</si>
  <si>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</si>
  <si>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</si>
  <si>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</si>
  <si>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</si>
  <si>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</si>
  <si>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</si>
  <si>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</si>
  <si>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</si>
  <si>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</si>
  <si>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</si>
  <si>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</si>
  <si>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</si>
  <si>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</si>
  <si>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</si>
  <si>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</si>
  <si>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</si>
  <si>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</si>
  <si>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</si>
  <si>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</si>
  <si>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</si>
  <si>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</si>
  <si>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</si>
  <si>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</si>
  <si>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</si>
  <si>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</si>
  <si>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</si>
  <si>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</si>
  <si>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</si>
  <si>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</si>
  <si>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</si>
  <si>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</si>
  <si>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</si>
  <si>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</si>
  <si>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</si>
  <si>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</si>
  <si>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</si>
  <si>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</si>
  <si>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</si>
  <si>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</si>
  <si>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</si>
  <si>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</si>
  <si>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</si>
  <si>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</si>
  <si>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</si>
  <si>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</si>
  <si>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</si>
  <si>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</si>
  <si>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</si>
  <si>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</si>
  <si>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</si>
  <si>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</si>
  <si>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</si>
  <si>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</si>
  <si>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</si>
  <si>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</si>
  <si>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</si>
  <si>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</si>
  <si>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</si>
  <si>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</si>
  <si>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</si>
  <si>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</si>
  <si>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</si>
  <si>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</si>
  <si>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</si>
  <si>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</si>
  <si>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</si>
  <si>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</si>
  <si>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</si>
  <si>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</si>
  <si>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</si>
  <si>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</si>
  <si>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</si>
  <si>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</si>
  <si>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</si>
  <si>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</si>
  <si>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</si>
  <si>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</si>
  <si>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</si>
  <si>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</si>
  <si>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</si>
  <si>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</si>
  <si>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</si>
  <si>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</si>
  <si>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</si>
  <si>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</si>
  <si>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</si>
  <si>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</si>
  <si>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</si>
  <si>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</si>
  <si>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</si>
  <si>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</si>
  <si>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</si>
  <si>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</si>
  <si>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</si>
  <si>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</si>
  <si>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</si>
  <si>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</si>
  <si>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</si>
  <si>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</si>
  <si>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</si>
  <si>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</si>
  <si>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</si>
  <si>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</si>
  <si>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</si>
  <si>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</si>
  <si>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</si>
  <si>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</si>
  <si>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</si>
  <si>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</si>
  <si>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</si>
  <si>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</si>
  <si>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</si>
  <si>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</si>
  <si>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</si>
  <si>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</si>
  <si>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</si>
  <si>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</si>
  <si>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</si>
  <si>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</si>
  <si>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</si>
  <si>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</si>
  <si>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</si>
  <si>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</si>
  <si>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</si>
  <si>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</si>
  <si>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</si>
  <si>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</si>
  <si>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</si>
  <si>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</si>
  <si>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</si>
  <si>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</si>
  <si>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</si>
  <si>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</si>
  <si>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</si>
  <si>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</si>
  <si>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</si>
  <si>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</si>
  <si>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</si>
  <si>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</si>
  <si>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</si>
  <si>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</si>
  <si>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</si>
  <si>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</si>
  <si>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</si>
  <si>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</si>
  <si>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</si>
  <si>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</si>
  <si>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</si>
  <si>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</si>
  <si>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</si>
  <si>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</si>
  <si>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</si>
  <si>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</si>
  <si>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</si>
  <si>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</si>
  <si>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</si>
  <si>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</si>
  <si>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</si>
  <si>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</si>
  <si>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</si>
  <si>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</si>
  <si>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</si>
  <si>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</si>
  <si>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</si>
  <si>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</si>
  <si>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</si>
  <si>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</si>
  <si>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</si>
  <si>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</si>
  <si>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</si>
  <si>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</si>
  <si>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</si>
  <si>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</si>
  <si>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</si>
  <si>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</si>
  <si>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</si>
  <si>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</si>
  <si>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</si>
  <si>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</si>
  <si>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</si>
  <si>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</si>
  <si>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</si>
  <si>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</si>
  <si>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</si>
  <si>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</si>
  <si>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</si>
  <si>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</si>
  <si>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</si>
  <si>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</si>
  <si>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</si>
  <si>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</si>
  <si>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</si>
  <si>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</si>
  <si>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</si>
  <si>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</si>
  <si>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</si>
  <si>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</si>
  <si>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</si>
  <si>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</si>
  <si>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</si>
  <si>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</si>
  <si>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</si>
  <si>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</si>
  <si>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</si>
  <si>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</si>
  <si>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</si>
  <si>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</si>
  <si>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</si>
  <si>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</si>
  <si>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</si>
  <si>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</si>
  <si>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</si>
  <si>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</si>
  <si>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</si>
  <si>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</si>
  <si>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</si>
  <si>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</si>
  <si>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</si>
  <si>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</si>
  <si>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</si>
  <si>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</si>
  <si>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</si>
  <si>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</si>
  <si>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</si>
  <si>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</si>
  <si>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</si>
  <si>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</si>
  <si>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</si>
  <si>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</si>
  <si>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</si>
  <si>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</si>
  <si>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</si>
  <si>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</si>
  <si>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</si>
  <si>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</si>
  <si>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</si>
  <si>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</si>
  <si>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</si>
  <si>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</si>
  <si>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</si>
  <si>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</si>
  <si>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</si>
  <si>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</si>
  <si>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</si>
  <si>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</si>
  <si>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</si>
  <si>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</si>
  <si>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</si>
  <si>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</si>
  <si>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</si>
  <si>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</si>
  <si>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</si>
  <si>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</si>
  <si>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</si>
  <si>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</si>
  <si>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</si>
  <si>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</si>
  <si>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</si>
  <si>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</si>
  <si>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</si>
  <si>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</si>
  <si>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</si>
  <si>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</si>
  <si>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</si>
  <si>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</si>
  <si>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</si>
  <si>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</si>
  <si>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</si>
  <si>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</si>
  <si>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</si>
  <si>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</si>
  <si>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</si>
  <si>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</si>
  <si>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</si>
  <si>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</si>
  <si>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</si>
  <si>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</si>
  <si>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</si>
  <si>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</si>
  <si>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</si>
  <si>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</si>
  <si>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</si>
  <si>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</si>
  <si>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</si>
  <si>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</si>
  <si>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</si>
  <si>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</si>
  <si>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</si>
  <si>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</si>
  <si>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</si>
  <si>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</si>
  <si>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</si>
  <si>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</si>
  <si>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</si>
  <si>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</si>
  <si>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</si>
  <si>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</si>
  <si>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</si>
  <si>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</si>
  <si>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</si>
  <si>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</si>
  <si>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</si>
  <si>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</si>
  <si>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</si>
  <si>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</si>
  <si>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</si>
  <si>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</si>
  <si>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</si>
  <si>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</si>
  <si>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</si>
  <si>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</si>
  <si>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</si>
  <si>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</si>
  <si>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</si>
  <si>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</si>
  <si>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</si>
  <si>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</si>
  <si>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</si>
  <si>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</si>
  <si>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</si>
  <si>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</si>
  <si>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</si>
  <si>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</si>
  <si>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</si>
  <si>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</si>
  <si>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</si>
  <si>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</si>
  <si>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</si>
  <si>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</si>
  <si>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</si>
  <si>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</si>
  <si>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</si>
  <si>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</si>
  <si>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</si>
  <si>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</si>
  <si>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</si>
  <si>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</si>
  <si>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</si>
  <si>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</si>
  <si>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</si>
  <si>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</si>
  <si>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</si>
  <si>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</si>
  <si>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</si>
  <si>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</si>
  <si>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</si>
  <si>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</si>
  <si>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</si>
  <si>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</si>
  <si>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</si>
  <si>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</si>
  <si>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</si>
  <si>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</si>
  <si>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</si>
  <si>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</si>
  <si>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</si>
  <si>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</si>
  <si>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</si>
  <si>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</si>
  <si>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</si>
  <si>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</si>
  <si>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</si>
  <si>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</si>
  <si>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</si>
  <si>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</si>
  <si>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</si>
  <si>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</si>
  <si>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</si>
  <si>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</si>
  <si>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</si>
  <si>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</si>
  <si>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</si>
  <si>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</si>
  <si>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</si>
  <si>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</si>
  <si>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</si>
  <si>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</si>
  <si>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</si>
  <si>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</si>
  <si>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</si>
  <si>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</si>
  <si>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</si>
  <si>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</si>
  <si>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</si>
  <si>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</si>
  <si>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</si>
  <si>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</si>
  <si>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</si>
  <si>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</si>
  <si>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</si>
  <si>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</si>
  <si>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</si>
  <si>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</si>
  <si>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</si>
  <si>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</si>
  <si>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</si>
  <si>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</si>
  <si>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</si>
  <si>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</si>
  <si>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</si>
  <si>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</si>
  <si>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</si>
  <si>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</si>
  <si>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</si>
  <si>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</si>
  <si>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</si>
  <si>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</si>
  <si>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</si>
  <si>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</si>
  <si>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</si>
  <si>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</si>
  <si>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</si>
  <si>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</si>
  <si>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</si>
  <si>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</si>
  <si>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</si>
  <si>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</si>
  <si>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</si>
  <si>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</si>
  <si>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</si>
  <si>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</si>
  <si>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</si>
  <si>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</si>
  <si>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</si>
  <si>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</si>
  <si>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</si>
  <si>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</si>
  <si>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</si>
  <si>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</si>
  <si>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</si>
  <si>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</si>
  <si>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</si>
  <si>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</si>
  <si>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</si>
  <si>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</si>
  <si>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</si>
  <si>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</si>
  <si>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</si>
  <si>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</si>
  <si>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</si>
  <si>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</si>
  <si>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</si>
  <si>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</si>
  <si>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</si>
  <si>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</si>
  <si>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</si>
  <si>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</si>
  <si>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</si>
  <si>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</si>
  <si>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</si>
  <si>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</si>
  <si>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</si>
  <si>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</si>
  <si>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</si>
  <si>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</si>
  <si>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</si>
  <si>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</si>
  <si>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</si>
  <si>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</si>
  <si>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</si>
  <si>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</si>
  <si>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</si>
  <si>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</si>
  <si>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</si>
  <si>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</si>
  <si>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</si>
  <si>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</si>
  <si>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</si>
  <si>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</si>
  <si>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</si>
  <si>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</si>
  <si>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</si>
  <si>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</si>
  <si>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</si>
  <si>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</si>
  <si>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</si>
  <si>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</si>
  <si>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</si>
  <si>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</si>
  <si>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</si>
  <si>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</si>
  <si>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</si>
  <si>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</si>
  <si>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</si>
  <si>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</si>
  <si>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</si>
  <si>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</si>
  <si>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</si>
  <si>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</si>
  <si>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</si>
  <si>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</si>
  <si>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</si>
  <si>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</si>
  <si>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</si>
  <si>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</si>
  <si>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</si>
  <si>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</si>
  <si>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</si>
  <si>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</si>
  <si>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</si>
  <si>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</si>
  <si>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</si>
  <si>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</si>
  <si>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</si>
  <si>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</si>
  <si>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</si>
  <si>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</si>
  <si>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</si>
  <si>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</si>
  <si>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</si>
  <si>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</si>
  <si>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</si>
  <si>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</si>
  <si>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</si>
  <si>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</si>
  <si>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</si>
  <si>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</si>
  <si>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</si>
  <si>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</si>
  <si>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</si>
  <si>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</si>
  <si>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</si>
  <si>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</si>
  <si>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</si>
  <si>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</si>
  <si>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</si>
  <si>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</si>
  <si>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</si>
  <si>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</si>
  <si>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</si>
  <si>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</si>
  <si>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</si>
  <si>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</si>
  <si>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</si>
  <si>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</si>
  <si>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</si>
  <si>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</si>
  <si>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</si>
  <si>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</si>
  <si>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</si>
  <si>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</si>
  <si>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</si>
  <si>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</si>
  <si>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</si>
  <si>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</si>
  <si>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</si>
  <si>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</si>
  <si>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</si>
  <si>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</si>
  <si>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</si>
  <si>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</si>
  <si>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</si>
  <si>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</si>
  <si>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</si>
  <si>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</si>
  <si>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</si>
  <si>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</si>
  <si>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</si>
  <si>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</si>
  <si>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</si>
  <si>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</si>
  <si>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</si>
  <si>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</si>
  <si>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</si>
  <si>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</si>
  <si>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</si>
  <si>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</si>
  <si>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</si>
  <si>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</si>
  <si>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</si>
  <si>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</si>
  <si>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</si>
  <si>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</si>
  <si>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</si>
  <si>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</si>
  <si>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</si>
  <si>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</si>
  <si>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</si>
  <si>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</si>
  <si>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</si>
  <si>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</si>
  <si>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</si>
  <si>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</si>
  <si>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</si>
  <si>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</si>
  <si>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</si>
  <si>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</si>
  <si>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</si>
  <si>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</si>
  <si>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</si>
  <si>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</si>
  <si>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</si>
  <si>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</si>
  <si>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</si>
  <si>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</si>
  <si>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</si>
  <si>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</si>
  <si>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</si>
  <si>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</si>
  <si>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</si>
  <si>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</si>
  <si>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</si>
  <si>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</si>
  <si>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</si>
  <si>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</si>
  <si>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</si>
  <si>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</si>
  <si>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</si>
  <si>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</si>
  <si>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</si>
  <si>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</si>
  <si>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</si>
  <si>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</si>
  <si>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</si>
  <si>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</si>
  <si>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</si>
  <si>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</si>
  <si>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</si>
  <si>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</si>
  <si>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</si>
  <si>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</si>
  <si>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</si>
  <si>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</si>
  <si>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</si>
  <si>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</si>
  <si>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</si>
  <si>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</si>
  <si>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</si>
  <si>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</si>
  <si>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</si>
  <si>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</si>
  <si>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</si>
  <si>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</si>
  <si>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</si>
  <si>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</si>
  <si>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</si>
  <si>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</si>
  <si>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</si>
  <si>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</si>
  <si>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</si>
  <si>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</si>
  <si>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</si>
  <si>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</si>
  <si>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</si>
  <si>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</si>
  <si>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</si>
  <si>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</si>
  <si>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</si>
  <si>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</si>
  <si>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</si>
  <si>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</si>
  <si>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</si>
  <si>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</si>
  <si>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</si>
  <si>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</si>
  <si>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</si>
  <si>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</si>
  <si>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</si>
  <si>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</si>
  <si>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</si>
  <si>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</si>
  <si>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</si>
  <si>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</si>
  <si>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</si>
  <si>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</si>
  <si>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</si>
  <si>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</si>
  <si>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</si>
  <si>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</si>
  <si>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</si>
  <si>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</si>
  <si>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</si>
  <si>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</si>
  <si>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</si>
  <si>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</si>
  <si>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</si>
  <si>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</si>
  <si>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</si>
  <si>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</si>
  <si>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</si>
  <si>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</si>
  <si>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</si>
  <si>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</si>
  <si>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</si>
  <si>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</si>
  <si>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</si>
  <si>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</si>
  <si>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</si>
  <si>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</si>
  <si>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</si>
  <si>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</si>
  <si>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</si>
  <si>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</si>
  <si>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</si>
  <si>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</si>
  <si>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</si>
  <si>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</si>
  <si>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</si>
  <si>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</si>
  <si>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</si>
  <si>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</si>
  <si>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</si>
  <si>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</si>
  <si>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</si>
  <si>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</si>
  <si>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</si>
  <si>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</si>
  <si>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</si>
  <si>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</si>
  <si>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</si>
  <si>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</si>
  <si>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</si>
  <si>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</si>
  <si>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</si>
  <si>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</si>
  <si>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</si>
  <si>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</si>
  <si>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</si>
  <si>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</si>
  <si>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</si>
  <si>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</si>
  <si>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</si>
  <si>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</si>
  <si>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</si>
  <si>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</si>
  <si>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</si>
  <si>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</si>
  <si>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</si>
  <si>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</si>
  <si>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</si>
  <si>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</si>
  <si>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</si>
  <si>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</si>
  <si>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</si>
  <si>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</si>
  <si>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</si>
  <si>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</si>
  <si>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</si>
  <si>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</si>
  <si>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</si>
  <si>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</si>
  <si>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</si>
  <si>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</si>
  <si>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</si>
  <si>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</si>
  <si>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</si>
  <si>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</si>
  <si>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</si>
  <si>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</si>
  <si>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</si>
  <si>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</si>
  <si>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</si>
  <si>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</si>
  <si>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</si>
  <si>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</si>
  <si>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</si>
  <si>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</si>
  <si>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</si>
  <si>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</si>
  <si>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</si>
  <si>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</si>
  <si>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</si>
  <si>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</si>
  <si>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</si>
  <si>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</si>
  <si>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</si>
  <si>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</si>
  <si>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</si>
  <si>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</si>
  <si>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</si>
  <si>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</si>
  <si>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</si>
  <si>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</si>
  <si>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</si>
  <si>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</si>
  <si>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</si>
  <si>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</si>
  <si>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</si>
  <si>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</si>
  <si>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</si>
  <si>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</si>
  <si>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</si>
  <si>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</si>
  <si>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</si>
  <si>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</si>
  <si>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</si>
  <si>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</si>
  <si>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</si>
  <si>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</si>
  <si>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</si>
  <si>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</si>
  <si>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</si>
  <si>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</si>
  <si>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</si>
  <si>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</si>
  <si>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</si>
  <si>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</si>
  <si>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</si>
  <si>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</si>
  <si>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</si>
  <si>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</si>
  <si>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</si>
  <si>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</si>
  <si>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</si>
  <si>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</si>
  <si>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</si>
  <si>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</si>
  <si>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</si>
  <si>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</si>
  <si>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</si>
  <si>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</si>
  <si>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</si>
  <si>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</si>
  <si>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</si>
  <si>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</si>
  <si>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</si>
  <si>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</si>
  <si>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</si>
  <si>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</si>
  <si>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</si>
  <si>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</si>
  <si>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</si>
  <si>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</si>
  <si>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</si>
  <si>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</si>
  <si>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</si>
  <si>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</si>
  <si>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</si>
  <si>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</si>
  <si>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</si>
  <si>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</si>
  <si>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</si>
  <si>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</si>
  <si>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</si>
  <si>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</si>
  <si>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</si>
  <si>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</si>
  <si>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</si>
  <si>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</si>
  <si>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</si>
  <si>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</si>
  <si>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</si>
  <si>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</si>
  <si>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</si>
  <si>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</si>
  <si>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</si>
  <si>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</si>
  <si>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</si>
  <si>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</si>
  <si>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</si>
  <si>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</si>
  <si>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</si>
  <si>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</si>
  <si>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</si>
  <si>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</si>
  <si>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</si>
  <si>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</si>
  <si>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</si>
  <si>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</si>
  <si>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</si>
  <si>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</si>
  <si>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</si>
  <si>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</si>
  <si>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</si>
  <si>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</si>
  <si>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</si>
  <si>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</si>
  <si>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</si>
  <si>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</si>
  <si>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</si>
  <si>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</si>
  <si>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</si>
  <si>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</si>
  <si>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</si>
  <si>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</si>
  <si>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</si>
  <si>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</si>
  <si>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</si>
  <si>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</si>
  <si>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</si>
  <si>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</si>
  <si>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</si>
  <si>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</si>
  <si>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</si>
  <si>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</si>
  <si>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</si>
  <si>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</si>
  <si>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</si>
  <si>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</si>
  <si>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</si>
  <si>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</si>
  <si>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</si>
  <si>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</si>
  <si>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</si>
  <si>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</si>
  <si>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</si>
  <si>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</si>
  <si>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</si>
  <si>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</si>
  <si>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</si>
  <si>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</si>
  <si>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</si>
  <si>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</si>
  <si>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</si>
  <si>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</si>
  <si>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</si>
  <si>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</si>
  <si>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</si>
  <si>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</si>
  <si>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</si>
  <si>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</si>
  <si>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</si>
  <si>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</si>
  <si>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</si>
  <si>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</si>
  <si>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</si>
  <si>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</si>
  <si>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</si>
  <si>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</si>
  <si>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</si>
  <si>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</si>
  <si>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</si>
  <si>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</si>
  <si>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</si>
  <si>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</si>
  <si>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</si>
  <si>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</si>
  <si>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</si>
  <si>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</si>
  <si>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</si>
  <si>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</si>
  <si>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</si>
  <si>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</si>
  <si>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</si>
  <si>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</si>
  <si>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</si>
  <si>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</si>
  <si>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</si>
  <si>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</si>
  <si>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</si>
  <si>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</si>
  <si>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</si>
  <si>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</si>
  <si>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</si>
  <si>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</si>
  <si>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</si>
  <si>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</si>
  <si>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</si>
  <si>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</si>
  <si>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</si>
  <si>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</si>
  <si>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</si>
  <si>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</si>
  <si>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</si>
  <si>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</si>
  <si>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</si>
  <si>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</si>
  <si>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</si>
  <si>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</si>
  <si>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</si>
  <si>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</si>
  <si>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</si>
  <si>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</si>
  <si>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</si>
  <si>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</si>
  <si>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</si>
  <si>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</si>
  <si>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</si>
  <si>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</si>
  <si>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</si>
  <si>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</si>
  <si>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</si>
  <si>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</si>
  <si>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</si>
  <si>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</si>
  <si>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</si>
  <si>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</si>
  <si>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</si>
  <si>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</si>
  <si>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</si>
  <si>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</si>
  <si>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</si>
  <si>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</si>
  <si>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</si>
  <si>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</si>
  <si>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</si>
  <si>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</si>
  <si>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</si>
  <si>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</si>
  <si>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</si>
  <si>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</si>
  <si>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</si>
  <si>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</si>
  <si>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</si>
  <si>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</si>
  <si>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</si>
  <si>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</si>
  <si>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</si>
  <si>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</si>
  <si>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</si>
  <si>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</si>
  <si>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</si>
  <si>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</si>
  <si>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</si>
  <si>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</si>
  <si>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</si>
  <si>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</si>
  <si>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</si>
  <si>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</si>
  <si>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</si>
  <si>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</si>
  <si>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</si>
  <si>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</si>
  <si>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</si>
  <si>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</si>
  <si>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</si>
  <si>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</si>
  <si>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</si>
  <si>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</si>
  <si>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</si>
  <si>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</si>
  <si>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</si>
  <si>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</si>
  <si>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</si>
  <si>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</si>
  <si>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</si>
  <si>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</si>
  <si>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</si>
  <si>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</si>
  <si>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</si>
  <si>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</si>
  <si>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</si>
  <si>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</si>
  <si>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</si>
  <si>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</si>
  <si>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</si>
  <si>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</si>
  <si>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</si>
  <si>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</si>
  <si>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</si>
  <si>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</si>
  <si>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</si>
  <si>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</si>
  <si>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</si>
  <si>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</si>
  <si>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</si>
  <si>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</si>
  <si>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</si>
  <si>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</si>
  <si>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</si>
  <si>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</si>
  <si>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</si>
  <si>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</si>
  <si>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</si>
  <si>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</si>
  <si>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</si>
  <si>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</si>
  <si>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</si>
  <si>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</si>
  <si>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</si>
  <si>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</si>
  <si>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</si>
  <si>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</si>
  <si>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</si>
  <si>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</si>
  <si>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</si>
  <si>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</si>
  <si>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</si>
  <si>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</si>
  <si>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</si>
  <si>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</si>
  <si>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</si>
  <si>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</si>
  <si>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</si>
  <si>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</si>
  <si>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</si>
  <si>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</si>
  <si>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</si>
  <si>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</si>
  <si>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</si>
  <si>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</si>
  <si>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</si>
  <si>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</si>
  <si>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</si>
  <si>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</si>
  <si>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</si>
  <si>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</si>
  <si>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</si>
  <si>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</si>
  <si>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</si>
  <si>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</si>
  <si>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</si>
  <si>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</si>
  <si>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</si>
  <si>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</si>
  <si>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</si>
  <si>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</si>
  <si>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</si>
  <si>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</si>
  <si>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</si>
  <si>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</si>
  <si>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</si>
  <si>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</si>
  <si>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</si>
  <si>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</si>
  <si>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</si>
  <si>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</si>
  <si>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</si>
  <si>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</si>
  <si>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</si>
  <si>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</si>
  <si>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</si>
  <si>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</si>
  <si>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</si>
  <si>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</si>
  <si>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</si>
  <si>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</si>
  <si>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</si>
  <si>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</si>
  <si>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</si>
  <si>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</si>
  <si>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</si>
  <si>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</si>
  <si>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</si>
  <si>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</si>
  <si>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</si>
  <si>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</si>
  <si>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</si>
  <si>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</si>
  <si>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</si>
  <si>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</si>
  <si>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</si>
  <si>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</si>
  <si>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</si>
  <si>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</si>
  <si>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</si>
  <si>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</si>
  <si>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</si>
  <si>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</si>
  <si>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</si>
  <si>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</si>
  <si>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</si>
  <si>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</si>
  <si>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</si>
  <si>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</si>
  <si>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</si>
  <si>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</si>
  <si>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</si>
  <si>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</si>
  <si>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</si>
  <si>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</si>
  <si>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</si>
  <si>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</si>
  <si>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</si>
  <si>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</si>
  <si>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</si>
  <si>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</si>
  <si>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</si>
  <si>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</si>
  <si>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</si>
  <si>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</si>
  <si>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</si>
  <si>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</si>
  <si>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</si>
  <si>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</si>
  <si>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</si>
  <si>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</si>
  <si>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</si>
  <si>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</si>
  <si>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</si>
  <si>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</si>
  <si>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</si>
  <si>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</si>
  <si>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</si>
  <si>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</si>
  <si>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</si>
  <si>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</si>
  <si>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</si>
  <si>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</si>
  <si>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</si>
  <si>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</si>
  <si>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</si>
  <si>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</si>
  <si>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</si>
  <si>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</si>
  <si>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</si>
  <si>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</si>
  <si>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</si>
  <si>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</si>
  <si>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</si>
  <si>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</si>
  <si>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</si>
  <si>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</si>
  <si>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</si>
  <si>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</si>
  <si>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</si>
  <si>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</si>
  <si>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</si>
  <si>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</si>
  <si>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</si>
  <si>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</si>
  <si>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</si>
  <si>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</si>
  <si>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</si>
  <si>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</si>
  <si>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</si>
  <si>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</si>
  <si>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</si>
  <si>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</si>
  <si>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</si>
  <si>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</si>
  <si>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</si>
  <si>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</si>
  <si>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</si>
  <si>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</si>
  <si>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</si>
  <si>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</si>
  <si>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</si>
  <si>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</si>
  <si>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</si>
  <si>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</si>
  <si>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</si>
  <si>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</si>
  <si>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</si>
  <si>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</si>
  <si>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</si>
  <si>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</si>
  <si>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</si>
  <si>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</si>
  <si>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</si>
  <si>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</si>
  <si>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</si>
  <si>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</si>
  <si>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</si>
  <si>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</si>
  <si>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</si>
  <si>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</si>
  <si>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</si>
  <si>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</si>
  <si>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</si>
  <si>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</si>
  <si>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</si>
  <si>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</si>
  <si>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</si>
  <si>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</si>
  <si>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</si>
  <si>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</si>
  <si>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</si>
  <si>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</si>
  <si>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</si>
  <si>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</si>
  <si>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</si>
  <si>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</si>
  <si>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</si>
  <si>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</si>
  <si>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</si>
  <si>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</si>
  <si>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</si>
  <si>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</si>
  <si>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</si>
  <si>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</si>
  <si>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</si>
  <si>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</si>
  <si>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</si>
  <si>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</si>
  <si>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</si>
  <si>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</si>
  <si>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</si>
  <si>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</si>
  <si>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</si>
  <si>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</si>
  <si>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</si>
  <si>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</si>
  <si>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</si>
  <si>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</si>
  <si>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</si>
  <si>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</si>
  <si>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</si>
  <si>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</si>
  <si>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</si>
  <si>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</si>
  <si>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</si>
  <si>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</si>
  <si>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</si>
  <si>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</si>
  <si>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</si>
  <si>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</si>
  <si>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</si>
  <si>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</si>
  <si>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</si>
  <si>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</si>
  <si>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</si>
  <si>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</si>
  <si>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</si>
  <si>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</si>
  <si>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</si>
  <si>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</si>
  <si>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</si>
  <si>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</si>
  <si>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</si>
  <si>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</si>
  <si>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</si>
  <si>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</si>
  <si>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</si>
  <si>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</si>
  <si>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</si>
  <si>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</si>
  <si>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</si>
  <si>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</si>
  <si>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</si>
  <si>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</si>
  <si>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</si>
  <si>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</si>
  <si>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</si>
  <si>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</si>
  <si>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</si>
  <si>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</si>
  <si>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</si>
  <si>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</si>
  <si>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</si>
  <si>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</si>
  <si>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</si>
  <si>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</si>
  <si>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</si>
  <si>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</si>
  <si>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</si>
  <si>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</si>
  <si>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</si>
  <si>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</si>
  <si>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</si>
  <si>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</si>
  <si>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</si>
  <si>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</si>
  <si>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</si>
  <si>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</si>
  <si>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</si>
  <si>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</si>
  <si>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</si>
  <si>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</si>
  <si>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</si>
  <si>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</si>
  <si>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</si>
  <si>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</si>
  <si>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</si>
  <si>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</si>
  <si>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</si>
  <si>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</si>
  <si>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</si>
  <si>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</si>
  <si>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</si>
  <si>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</si>
  <si>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</si>
  <si>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</si>
  <si>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</si>
  <si>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</si>
  <si>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</si>
  <si>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</si>
  <si>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</si>
  <si>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</si>
  <si>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</si>
  <si>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</si>
  <si>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</si>
  <si>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</si>
  <si>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</si>
  <si>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</si>
  <si>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</si>
  <si>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</si>
  <si>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</si>
  <si>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</si>
  <si>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</si>
  <si>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</si>
  <si>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</si>
  <si>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</si>
  <si>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</si>
  <si>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</si>
  <si>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</si>
  <si>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</si>
  <si>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</si>
  <si>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</si>
  <si>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</si>
  <si>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</si>
  <si>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</si>
  <si>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</si>
  <si>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</si>
  <si>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</si>
  <si>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</si>
  <si>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</si>
  <si>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</si>
  <si>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</si>
  <si>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</si>
  <si>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</si>
  <si>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</si>
  <si>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</si>
  <si>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</si>
  <si>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</si>
  <si>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</si>
  <si>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</si>
  <si>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</si>
  <si>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</si>
  <si>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</si>
  <si>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</si>
  <si>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</si>
  <si>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</si>
  <si>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</si>
  <si>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</si>
  <si>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</si>
  <si>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</si>
  <si>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</si>
  <si>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</si>
  <si>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</si>
  <si>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</si>
  <si>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</si>
  <si>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</si>
  <si>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</si>
  <si>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</si>
  <si>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</si>
  <si>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</si>
  <si>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</si>
  <si>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</si>
  <si>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</si>
  <si>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</si>
  <si>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</si>
  <si>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</si>
  <si>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</si>
  <si>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</si>
  <si>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</si>
  <si>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</si>
  <si>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</si>
  <si>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</si>
  <si>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</si>
  <si>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</si>
  <si>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</si>
  <si>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</si>
  <si>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</si>
  <si>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</si>
  <si>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</si>
  <si>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</si>
  <si>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</si>
  <si>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</si>
  <si>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</si>
  <si>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</si>
  <si>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</si>
  <si>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</si>
  <si>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</si>
  <si>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</si>
  <si>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</si>
  <si>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</si>
  <si>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</si>
  <si>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</si>
  <si>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</si>
  <si>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</si>
  <si>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</si>
  <si>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</si>
  <si>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</si>
  <si>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</si>
  <si>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</si>
  <si>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</si>
  <si>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</si>
  <si>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</si>
  <si>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</si>
  <si>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</si>
  <si>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</si>
  <si>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</si>
  <si>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</si>
  <si>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</si>
  <si>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</si>
  <si>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</si>
  <si>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</si>
  <si>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</si>
  <si>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</si>
  <si>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</si>
  <si>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</si>
  <si>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</si>
  <si>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</si>
  <si>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</si>
  <si>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</si>
  <si>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</si>
  <si>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</si>
  <si>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</si>
  <si>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</si>
  <si>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</si>
  <si>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</si>
  <si>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</si>
  <si>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</si>
  <si>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</si>
  <si>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</si>
  <si>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</si>
  <si>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</si>
  <si>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</si>
  <si>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</si>
  <si>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</si>
  <si>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</si>
  <si>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</si>
  <si>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</si>
  <si>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</si>
  <si>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</si>
  <si>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</si>
  <si>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</si>
  <si>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</si>
  <si>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</si>
  <si>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</si>
  <si>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</si>
  <si>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</si>
  <si>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</si>
  <si>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</si>
  <si>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</si>
  <si>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</si>
  <si>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</si>
  <si>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</si>
  <si>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</si>
  <si>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</si>
  <si>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</si>
  <si>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</si>
  <si>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</si>
  <si>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</si>
  <si>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</si>
  <si>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</si>
  <si>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</si>
  <si>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</si>
  <si>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</si>
  <si>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</si>
  <si>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</si>
  <si>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</si>
  <si>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</si>
  <si>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</si>
  <si>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</si>
  <si>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</si>
  <si>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</si>
  <si>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</si>
  <si>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</si>
  <si>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</si>
  <si>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</si>
  <si>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</si>
  <si>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</si>
  <si>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</si>
  <si>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</si>
  <si>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</si>
  <si>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</si>
  <si>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</si>
  <si>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</si>
  <si>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</si>
  <si>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</si>
  <si>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</si>
  <si>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</si>
  <si>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</si>
  <si>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</si>
  <si>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</si>
  <si>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</si>
  <si>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</si>
  <si>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</si>
  <si>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</si>
  <si>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</si>
  <si>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</si>
  <si>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</si>
  <si>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</si>
  <si>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</si>
  <si>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</si>
  <si>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</si>
  <si>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</si>
  <si>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</si>
  <si>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</si>
  <si>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</si>
  <si>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</si>
  <si>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</si>
  <si>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</si>
  <si>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</si>
  <si>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</si>
  <si>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</si>
  <si>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</si>
  <si>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</si>
  <si>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</si>
  <si>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</si>
  <si>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</si>
  <si>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</si>
  <si>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</si>
  <si>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</si>
  <si>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</si>
  <si>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</si>
  <si>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</si>
  <si>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</si>
  <si>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</si>
  <si>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</si>
  <si>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</si>
  <si>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</si>
  <si>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</si>
  <si>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</si>
  <si>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</si>
  <si>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</si>
  <si>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</si>
  <si>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</si>
  <si>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</si>
  <si>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</si>
  <si>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</si>
  <si>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</si>
  <si>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</si>
  <si>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</si>
  <si>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</si>
  <si>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</si>
  <si>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</si>
  <si>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</si>
  <si>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</si>
  <si>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</si>
  <si>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</si>
  <si>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</si>
  <si>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</si>
  <si>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</si>
  <si>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</si>
  <si>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</si>
  <si>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</si>
  <si>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</si>
  <si>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</si>
  <si>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</si>
  <si>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</si>
  <si>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</si>
  <si>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</si>
  <si>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</si>
  <si>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</si>
  <si>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</si>
  <si>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</si>
  <si>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</si>
  <si>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</si>
  <si>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</si>
  <si>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</si>
  <si>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</si>
  <si>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</si>
  <si>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</si>
  <si>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</si>
  <si>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</si>
  <si>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</si>
  <si>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</si>
  <si>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</si>
  <si>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</si>
  <si>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</si>
  <si>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</si>
  <si>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</si>
  <si>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</si>
  <si>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</si>
  <si>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</si>
  <si>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</si>
  <si>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</si>
  <si>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</si>
  <si>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</si>
  <si>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</si>
  <si>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</si>
  <si>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</si>
  <si>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</si>
  <si>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</si>
  <si>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</si>
  <si>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</si>
  <si>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</si>
  <si>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</si>
  <si>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</si>
  <si>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</si>
  <si>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</si>
  <si>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</si>
  <si>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</si>
  <si>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</si>
  <si>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</si>
  <si>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</si>
  <si>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</si>
  <si>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</si>
  <si>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</si>
  <si>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</si>
  <si>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</si>
  <si>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</si>
  <si>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</si>
  <si>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</si>
  <si>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</si>
  <si>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</si>
  <si>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</si>
  <si>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</si>
  <si>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</si>
  <si>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</si>
  <si>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</si>
  <si>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</si>
  <si>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</si>
  <si>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</si>
  <si>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</si>
  <si>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</si>
  <si>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</si>
  <si>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</si>
  <si>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</si>
  <si>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</si>
  <si>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</si>
  <si>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</si>
  <si>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</si>
  <si>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</si>
  <si>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</si>
  <si>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</si>
  <si>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</si>
  <si>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</si>
  <si>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</si>
  <si>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</si>
  <si>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</si>
  <si>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</si>
  <si>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</si>
  <si>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</si>
  <si>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</si>
  <si>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</si>
  <si>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</si>
  <si>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</si>
  <si>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</si>
  <si>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</si>
  <si>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</si>
  <si>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</si>
  <si>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</si>
  <si>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</si>
  <si>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</si>
  <si>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</si>
  <si>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</si>
  <si>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</si>
  <si>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</si>
  <si>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</si>
  <si>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</si>
  <si>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</si>
  <si>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</si>
  <si>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</si>
  <si>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</si>
  <si>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</si>
  <si>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</si>
  <si>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</si>
  <si>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</si>
  <si>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</si>
  <si>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</si>
  <si>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</si>
  <si>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</si>
  <si>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</si>
  <si>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</si>
  <si>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</si>
  <si>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</si>
  <si>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</si>
  <si>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</si>
  <si>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</si>
  <si>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</si>
  <si>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</si>
  <si>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</si>
  <si>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</si>
  <si>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</si>
  <si>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</si>
  <si>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</si>
  <si>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</si>
  <si>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</si>
  <si>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</si>
  <si>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</si>
  <si>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</si>
  <si>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</si>
  <si>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</si>
  <si>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</si>
  <si>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</si>
  <si>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</si>
  <si>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</si>
  <si>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</si>
  <si>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</si>
  <si>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</si>
  <si>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</si>
  <si>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</si>
  <si>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</si>
  <si>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</si>
  <si>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</si>
  <si>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</si>
  <si>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</si>
  <si>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</si>
  <si>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</si>
  <si>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</si>
  <si>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</si>
  <si>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</si>
  <si>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</si>
  <si>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</si>
  <si>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</si>
  <si>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</si>
  <si>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</si>
  <si>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</si>
  <si>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</si>
  <si>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</si>
  <si>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</si>
  <si>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</si>
  <si>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</si>
  <si>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</si>
  <si>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</si>
  <si>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</si>
  <si>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</si>
  <si>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</si>
  <si>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</si>
  <si>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</si>
  <si>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</si>
  <si>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</si>
  <si>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</si>
  <si>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</si>
  <si>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</si>
  <si>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</si>
  <si>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</si>
  <si>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</si>
  <si>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</si>
  <si>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</si>
  <si>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</si>
  <si>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</si>
  <si>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</si>
  <si>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</si>
  <si>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</si>
  <si>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</si>
  <si>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</si>
  <si>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</si>
  <si>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</si>
  <si>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</si>
  <si>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</si>
  <si>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</si>
  <si>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</si>
  <si>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</si>
  <si>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</si>
  <si>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</si>
  <si>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</si>
  <si>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</si>
  <si>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</si>
  <si>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</si>
  <si>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</si>
  <si>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</si>
  <si>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</si>
  <si>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</si>
  <si>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</si>
  <si>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</si>
  <si>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</si>
  <si>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</si>
  <si>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</si>
  <si>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</si>
  <si>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</si>
  <si>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</si>
  <si>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</si>
  <si>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</si>
  <si>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</si>
  <si>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</si>
  <si>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</si>
  <si>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</si>
  <si>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</si>
  <si>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</si>
  <si>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</si>
  <si>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</si>
  <si>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</si>
  <si>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</si>
  <si>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</si>
  <si>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</si>
  <si>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</si>
  <si>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</si>
  <si>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</si>
  <si>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</si>
  <si>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</si>
  <si>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</si>
  <si>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</si>
  <si>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</si>
  <si>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</si>
  <si>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</si>
  <si>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</si>
  <si>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</si>
  <si>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</si>
  <si>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</si>
  <si>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</si>
  <si>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</si>
  <si>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</si>
  <si>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</si>
  <si>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</si>
  <si>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</si>
  <si>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</si>
  <si>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</si>
  <si>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</si>
  <si>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</si>
  <si>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</si>
  <si>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</si>
  <si>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</si>
  <si>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</si>
  <si>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</si>
  <si>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</si>
  <si>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</si>
  <si>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</si>
  <si>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</si>
  <si>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</si>
  <si>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</si>
  <si>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</si>
  <si>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</si>
  <si>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</si>
  <si>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</si>
  <si>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</si>
  <si>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</si>
  <si>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</si>
  <si>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</si>
  <si>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</si>
  <si>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</si>
  <si>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</si>
  <si>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</si>
  <si>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</si>
  <si>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</si>
  <si>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</si>
  <si>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</si>
  <si>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</si>
  <si>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</si>
  <si>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</si>
  <si>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</si>
  <si>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</si>
  <si>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</si>
  <si>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</si>
  <si>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</si>
  <si>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</si>
  <si>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</si>
  <si>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</si>
  <si>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</si>
  <si>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</si>
  <si>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</si>
  <si>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</si>
  <si>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</si>
  <si>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</si>
  <si>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</si>
  <si>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</si>
  <si>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</si>
  <si>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</si>
  <si>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</si>
  <si>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</si>
  <si>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</si>
  <si>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</si>
  <si>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</si>
  <si>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</si>
  <si>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</si>
  <si>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</si>
  <si>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</si>
  <si>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</si>
  <si>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</si>
  <si>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</si>
  <si>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</si>
  <si>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</si>
  <si>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</si>
  <si>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</si>
  <si>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</si>
  <si>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</si>
  <si>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</si>
  <si>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</si>
  <si>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</si>
  <si>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</si>
  <si>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</si>
  <si>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</si>
  <si>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</si>
  <si>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</si>
  <si>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</si>
  <si>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</si>
  <si>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</si>
  <si>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</si>
  <si>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</si>
  <si>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</si>
  <si>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</si>
  <si>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</si>
  <si>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</si>
  <si>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</si>
  <si>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</si>
  <si>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</si>
  <si>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</si>
  <si>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</si>
  <si>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</si>
  <si>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</si>
  <si>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</si>
  <si>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</si>
  <si>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</si>
  <si>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</si>
  <si>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</si>
  <si>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</si>
  <si>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</si>
  <si>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</si>
  <si>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</si>
  <si>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</si>
  <si>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</si>
  <si>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</si>
  <si>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</si>
  <si>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</si>
  <si>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</si>
  <si>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</si>
  <si>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</si>
  <si>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</si>
  <si>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</si>
  <si>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</si>
  <si>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</si>
  <si>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</si>
  <si>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</si>
  <si>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</si>
  <si>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</si>
  <si>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</si>
  <si>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</si>
  <si>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</si>
  <si>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</si>
  <si>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</si>
  <si>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</si>
  <si>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</si>
  <si>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</si>
  <si>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</si>
  <si>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</si>
  <si>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</si>
  <si>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</si>
  <si>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</si>
  <si>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</si>
  <si>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</si>
  <si>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</si>
  <si>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</si>
  <si>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</si>
  <si>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</si>
  <si>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</si>
  <si>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</si>
  <si>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</si>
  <si>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</si>
  <si>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</si>
  <si>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</si>
  <si>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</si>
  <si>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</si>
  <si>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</si>
  <si>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</si>
  <si>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</si>
  <si>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</si>
  <si>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</si>
  <si>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</si>
  <si>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</si>
  <si>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</si>
  <si>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</si>
  <si>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</si>
  <si>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</si>
  <si>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</si>
  <si>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</si>
  <si>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</si>
  <si>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</si>
  <si>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</si>
  <si>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</si>
  <si>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</si>
  <si>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</si>
  <si>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</si>
  <si>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</si>
  <si>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</si>
  <si>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</si>
  <si>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</si>
  <si>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</si>
  <si>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</si>
  <si>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</si>
  <si>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</si>
  <si>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</si>
  <si>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</si>
  <si>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</si>
  <si>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</si>
  <si>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</si>
  <si>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</si>
  <si>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</si>
  <si>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</si>
  <si>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</si>
  <si>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</si>
  <si>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</si>
  <si>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</si>
  <si>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</si>
  <si>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</si>
  <si>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</si>
  <si>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</si>
  <si>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</si>
  <si>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</si>
  <si>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</si>
  <si>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</si>
  <si>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</si>
  <si>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</si>
  <si>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</si>
  <si>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</si>
  <si>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</si>
  <si>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</si>
  <si>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</si>
  <si>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</si>
  <si>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</si>
  <si>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</si>
  <si>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</si>
  <si>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</si>
  <si>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</si>
  <si>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</si>
  <si>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</si>
  <si>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</si>
  <si>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</si>
  <si>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</si>
  <si>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</si>
  <si>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</si>
  <si>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</si>
  <si>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</si>
  <si>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</si>
  <si>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</si>
  <si>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</si>
  <si>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</si>
  <si>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</si>
  <si>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</si>
  <si>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</si>
  <si>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</si>
  <si>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</si>
  <si>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</si>
  <si>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</si>
  <si>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</si>
  <si>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</si>
  <si>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</si>
  <si>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</si>
  <si>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</si>
  <si>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</si>
  <si>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</si>
  <si>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</si>
  <si>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</si>
  <si>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</si>
  <si>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</si>
  <si>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</si>
  <si>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</si>
  <si>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</si>
  <si>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</si>
  <si>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</si>
  <si>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</si>
  <si>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</si>
  <si>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</si>
  <si>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</si>
  <si>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</si>
  <si>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</si>
  <si>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</si>
  <si>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</si>
  <si>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</si>
  <si>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</si>
  <si>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</si>
  <si>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</si>
  <si>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</si>
  <si>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</si>
  <si>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</si>
  <si>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</si>
  <si>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</si>
  <si>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</si>
  <si>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</si>
  <si>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</si>
  <si>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</si>
  <si>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</si>
  <si>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</si>
  <si>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</si>
  <si>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</si>
  <si>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</si>
  <si>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</si>
  <si>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</si>
  <si>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</si>
  <si>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</si>
  <si>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</si>
  <si>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</si>
  <si>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</si>
  <si>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</si>
  <si>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</si>
  <si>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</si>
  <si>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</si>
  <si>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</si>
  <si>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</si>
  <si>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</si>
  <si>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</si>
  <si>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</si>
  <si>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</si>
  <si>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</si>
  <si>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</si>
  <si>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</si>
  <si>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</si>
  <si>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</si>
  <si>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</si>
  <si>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</si>
  <si>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</si>
  <si>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</si>
  <si>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</si>
  <si>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</si>
  <si>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</si>
  <si>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</si>
  <si>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</si>
  <si>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</si>
  <si>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</si>
  <si>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</si>
  <si>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</si>
  <si>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</si>
  <si>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</si>
  <si>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</si>
  <si>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</si>
  <si>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</si>
  <si>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</si>
  <si>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</si>
  <si>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</si>
  <si>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</si>
  <si>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</si>
  <si>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</si>
  <si>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</si>
  <si>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</si>
  <si>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</si>
  <si>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</si>
  <si>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</si>
  <si>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</si>
  <si>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</si>
  <si>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</si>
  <si>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</si>
  <si>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</si>
  <si>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</si>
  <si>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</si>
  <si>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</si>
  <si>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</si>
  <si>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</si>
  <si>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</si>
  <si>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</si>
  <si>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</si>
  <si>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</si>
  <si>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</si>
  <si>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</si>
  <si>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</si>
  <si>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</si>
  <si>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</si>
  <si>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</si>
  <si>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</si>
  <si>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</si>
  <si>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</si>
  <si>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</si>
  <si>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</si>
  <si>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</si>
  <si>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</si>
  <si>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</si>
  <si>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</si>
  <si>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</si>
  <si>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</si>
  <si>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</si>
  <si>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</si>
  <si>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</si>
  <si>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</si>
  <si>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</si>
  <si>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</si>
  <si>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</si>
  <si>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</si>
  <si>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</si>
  <si>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</si>
  <si>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</si>
  <si>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</si>
  <si>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</si>
  <si>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</si>
  <si>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</si>
  <si>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</si>
  <si>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</si>
  <si>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</si>
  <si>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</si>
  <si>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</si>
  <si>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</si>
  <si>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</si>
  <si>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</si>
  <si>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</si>
  <si>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</si>
  <si>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</si>
  <si>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</si>
  <si>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</si>
  <si>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</si>
  <si>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</si>
  <si>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</si>
  <si>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</si>
  <si>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</si>
  <si>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</si>
  <si>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</si>
  <si>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</si>
  <si>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</si>
  <si>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</si>
  <si>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</si>
  <si>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</si>
  <si>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</si>
  <si>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</si>
  <si>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</si>
  <si>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</si>
  <si>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</si>
  <si>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</si>
  <si>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</si>
  <si>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</si>
  <si>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</si>
  <si>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</si>
  <si>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</si>
  <si>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</si>
  <si>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</si>
  <si>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</si>
  <si>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</si>
  <si>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</si>
  <si>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</si>
  <si>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</si>
  <si>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</si>
  <si>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</si>
  <si>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</si>
  <si>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</si>
  <si>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</si>
  <si>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</si>
  <si>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</si>
  <si>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</si>
  <si>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</si>
  <si>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</si>
  <si>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</si>
  <si>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</si>
  <si>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</si>
  <si>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</si>
  <si>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</si>
  <si>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</si>
  <si>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</si>
  <si>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</si>
  <si>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</si>
  <si>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</si>
  <si>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</si>
  <si>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</si>
  <si>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</si>
  <si>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</si>
  <si>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</si>
  <si>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</si>
  <si>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</si>
  <si>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</si>
  <si>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</si>
  <si>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</si>
  <si>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</si>
  <si>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</si>
  <si>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</si>
  <si>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</si>
  <si>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</si>
  <si>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</si>
  <si>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</si>
  <si>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</si>
  <si>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</si>
  <si>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</si>
  <si>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</si>
  <si>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</si>
  <si>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</si>
  <si>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</si>
  <si>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</si>
  <si>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</si>
  <si>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</si>
  <si>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</si>
  <si>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</si>
  <si>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</si>
  <si>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</si>
  <si>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</si>
  <si>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</si>
  <si>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</si>
  <si>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</si>
  <si>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</si>
  <si>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</si>
  <si>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</si>
  <si>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</si>
  <si>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</si>
  <si>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</si>
  <si>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</si>
  <si>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</si>
  <si>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</si>
  <si>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</si>
  <si>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</si>
  <si>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</si>
  <si>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</si>
  <si>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</si>
  <si>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</si>
  <si>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</si>
  <si>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</si>
  <si>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</si>
  <si>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</si>
  <si>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</si>
  <si>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</si>
  <si>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</si>
  <si>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</si>
  <si>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</si>
  <si>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</si>
  <si>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</si>
  <si>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</si>
  <si>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</si>
  <si>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</si>
  <si>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</si>
  <si>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</si>
  <si>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</si>
  <si>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</si>
  <si>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</si>
  <si>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</si>
  <si>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</si>
  <si>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</si>
  <si>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</si>
  <si>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</si>
  <si>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</si>
  <si>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</si>
  <si>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</si>
  <si>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</si>
  <si>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</si>
  <si>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</si>
  <si>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</si>
  <si>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</si>
  <si>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</si>
  <si>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</si>
  <si>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</si>
  <si>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</si>
  <si>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</si>
  <si>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</si>
  <si>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</si>
  <si>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</si>
  <si>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</si>
  <si>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</si>
  <si>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</si>
  <si>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</si>
  <si>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</si>
  <si>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</si>
  <si>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</si>
  <si>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</si>
  <si>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</si>
  <si>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</si>
  <si>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</si>
  <si>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</si>
  <si>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</si>
  <si>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</si>
  <si>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</si>
  <si>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</si>
  <si>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</si>
  <si>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</si>
  <si>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</si>
  <si>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</si>
  <si>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</si>
  <si>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</si>
  <si>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</si>
  <si>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</si>
  <si>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</si>
  <si>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</si>
  <si>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</si>
  <si>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</si>
  <si>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</si>
  <si>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</si>
  <si>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</si>
  <si>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</si>
  <si>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</si>
  <si>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</si>
  <si>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</si>
  <si>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</si>
  <si>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</si>
  <si>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</si>
  <si>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</si>
  <si>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</si>
  <si>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</si>
  <si>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</si>
  <si>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</si>
  <si>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</si>
  <si>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</si>
  <si>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</si>
  <si>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</si>
  <si>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</si>
  <si>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</si>
  <si>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</si>
  <si>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</si>
  <si>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</si>
  <si>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</si>
  <si>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</si>
  <si>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</si>
  <si>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</si>
  <si>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</si>
  <si>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</si>
  <si>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</si>
  <si>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</si>
  <si>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</si>
  <si>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</si>
  <si>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</si>
  <si>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</si>
  <si>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</si>
  <si>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</si>
  <si>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</si>
  <si>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</si>
  <si>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</si>
  <si>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</si>
  <si>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</si>
  <si>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</si>
  <si>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</si>
  <si>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</si>
  <si>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</si>
  <si>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</si>
  <si>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</si>
  <si>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</si>
  <si>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</si>
  <si>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</si>
  <si>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</si>
  <si>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</si>
  <si>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</si>
  <si>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</si>
  <si>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</si>
  <si>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</si>
  <si>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</si>
  <si>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</si>
  <si>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</si>
  <si>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</si>
  <si>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</si>
  <si>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</si>
  <si>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</si>
  <si>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</si>
  <si>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</si>
  <si>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</si>
  <si>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</si>
  <si>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</si>
  <si>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</si>
  <si>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</si>
  <si>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</si>
  <si>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</si>
  <si>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</si>
  <si>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</si>
  <si>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</si>
  <si>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</si>
  <si>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</si>
  <si>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</si>
  <si>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</si>
  <si>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</si>
  <si>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</si>
  <si>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</si>
  <si>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</si>
  <si>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</si>
  <si>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</si>
  <si>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</si>
  <si>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</si>
  <si>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</si>
  <si>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</si>
  <si>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</si>
  <si>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</si>
  <si>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</si>
  <si>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</si>
  <si>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</si>
  <si>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</si>
  <si>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</si>
  <si>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</si>
  <si>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</si>
  <si>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</si>
  <si>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</si>
  <si>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</si>
  <si>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</si>
  <si>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</si>
  <si>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</si>
  <si>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</si>
  <si>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</si>
  <si>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</si>
  <si>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</si>
  <si>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</si>
  <si>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</si>
  <si>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</si>
  <si>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</si>
  <si>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</si>
  <si>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</si>
  <si>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</si>
  <si>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</si>
  <si>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</si>
  <si>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</si>
  <si>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</si>
  <si>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</si>
  <si>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</si>
  <si>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</si>
  <si>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</si>
  <si>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</si>
  <si>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</si>
  <si>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</si>
  <si>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</si>
  <si>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</si>
  <si>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</si>
  <si>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</si>
  <si>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</si>
  <si>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</si>
  <si>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</si>
  <si>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</si>
  <si>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</si>
  <si>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</si>
  <si>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</si>
  <si>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</si>
  <si>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</si>
  <si>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</si>
  <si>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</si>
  <si>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</si>
  <si>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</si>
  <si>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</si>
  <si>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</si>
  <si>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</si>
  <si>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</si>
  <si>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</si>
  <si>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</si>
  <si>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</si>
  <si>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</si>
  <si>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</si>
  <si>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</si>
  <si>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</si>
  <si>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</si>
  <si>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</si>
  <si>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</si>
  <si>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</si>
  <si>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</si>
  <si>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</si>
  <si>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</si>
  <si>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</si>
  <si>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</si>
  <si>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</si>
  <si>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</si>
  <si>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</si>
  <si>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</si>
  <si>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</si>
  <si>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</si>
  <si>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</si>
  <si>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</si>
  <si>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</si>
  <si>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</si>
  <si>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</si>
  <si>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</si>
  <si>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</si>
  <si>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</si>
  <si>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</si>
  <si>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</si>
  <si>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</si>
  <si>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</si>
  <si>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</si>
  <si>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</si>
  <si>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</si>
  <si>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</si>
  <si>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</si>
  <si>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</si>
  <si>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</si>
  <si>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</si>
  <si>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</si>
  <si>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</si>
  <si>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</si>
  <si>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</si>
  <si>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</si>
  <si>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</si>
  <si>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</si>
  <si>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</si>
  <si>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</si>
  <si>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</si>
  <si>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</si>
  <si>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</si>
  <si>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</si>
  <si>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</si>
  <si>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</si>
  <si>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</si>
  <si>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</si>
  <si>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</si>
  <si>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</si>
  <si>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</si>
  <si>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</si>
  <si>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</si>
  <si>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</si>
  <si>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</si>
  <si>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</si>
  <si>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</si>
  <si>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</si>
  <si>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</si>
  <si>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</si>
  <si>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</si>
  <si>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</si>
  <si>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</si>
  <si>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</si>
  <si>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</si>
  <si>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</si>
  <si>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</si>
  <si>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</si>
  <si>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</si>
  <si>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</si>
  <si>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</si>
  <si>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</si>
  <si>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</si>
  <si>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</si>
  <si>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</si>
  <si>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</si>
  <si>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</si>
  <si>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</si>
  <si>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</si>
  <si>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</si>
  <si>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</si>
  <si>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</si>
  <si>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</si>
  <si>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</si>
  <si>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</si>
  <si>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</si>
  <si>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</si>
  <si>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</si>
  <si>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</si>
  <si>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</si>
  <si>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</si>
  <si>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</si>
  <si>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</si>
  <si>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</si>
  <si>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</si>
  <si>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</si>
  <si>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</si>
  <si>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</si>
  <si>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</si>
  <si>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</si>
  <si>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</si>
  <si>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</si>
  <si>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</si>
  <si>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</si>
  <si>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</si>
  <si>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</si>
  <si>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</si>
  <si>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</si>
  <si>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</si>
  <si>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</si>
  <si>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</si>
  <si>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</si>
  <si>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</si>
  <si>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</si>
  <si>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</si>
  <si>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</si>
  <si>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</si>
  <si>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</si>
  <si>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</si>
  <si>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</si>
  <si>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</si>
  <si>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</si>
  <si>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</si>
  <si>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</si>
  <si>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</si>
  <si>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</si>
  <si>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</si>
  <si>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</si>
  <si>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</si>
  <si>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</si>
  <si>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</si>
  <si>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</si>
  <si>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</si>
  <si>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</si>
  <si>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</si>
  <si>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</si>
  <si>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</si>
  <si>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</si>
  <si>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</si>
  <si>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</si>
  <si>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</si>
  <si>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</si>
  <si>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</si>
  <si>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</si>
  <si>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</si>
  <si>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</si>
  <si>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</si>
  <si>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</si>
  <si>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</si>
  <si>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</si>
  <si>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</si>
  <si>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</si>
  <si>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</si>
  <si>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</si>
  <si>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</si>
  <si>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</si>
  <si>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</si>
  <si>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</si>
  <si>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</si>
  <si>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</si>
  <si>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</si>
  <si>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</si>
  <si>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</si>
  <si>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</si>
  <si>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</si>
  <si>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</si>
  <si>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</si>
  <si>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</si>
  <si>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</si>
  <si>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</si>
  <si>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</si>
  <si>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</si>
  <si>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</si>
  <si>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</si>
  <si>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</si>
  <si>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</si>
  <si>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</si>
  <si>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</si>
  <si>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</si>
  <si>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</si>
  <si>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</si>
  <si>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</si>
  <si>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</si>
  <si>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</si>
  <si>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</si>
  <si>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</si>
  <si>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</si>
  <si>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</si>
  <si>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</si>
  <si>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</si>
  <si>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</si>
  <si>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</si>
  <si>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</si>
  <si>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</si>
  <si>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</si>
  <si>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</si>
  <si>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</si>
  <si>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</si>
  <si>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</si>
  <si>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</si>
  <si>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</si>
  <si>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</si>
  <si>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</si>
  <si>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</si>
  <si>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</si>
  <si>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</si>
  <si>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</si>
  <si>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</si>
  <si>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</si>
  <si>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</si>
  <si>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</si>
  <si>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</si>
  <si>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</si>
  <si>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</si>
  <si>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</si>
  <si>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</si>
  <si>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</si>
  <si>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</si>
  <si>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</si>
  <si>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</si>
  <si>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</si>
  <si>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</si>
  <si>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</si>
  <si>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</si>
  <si>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</si>
  <si>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</si>
  <si>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</si>
  <si>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</si>
  <si>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</si>
  <si>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</si>
  <si>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</si>
  <si>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</si>
  <si>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</si>
  <si>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</si>
  <si>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</si>
  <si>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</si>
  <si>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</si>
  <si>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</si>
  <si>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</si>
  <si>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</si>
  <si>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</si>
  <si>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</si>
  <si>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</si>
  <si>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</si>
  <si>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</si>
  <si>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</si>
  <si>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</si>
  <si>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</si>
  <si>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</si>
  <si>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</si>
  <si>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</si>
  <si>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</si>
  <si>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</si>
  <si>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</si>
  <si>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</si>
  <si>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</si>
  <si>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</si>
  <si>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</si>
  <si>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</si>
  <si>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</si>
  <si>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</si>
  <si>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</si>
  <si>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</si>
  <si>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</si>
  <si>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</si>
  <si>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</si>
  <si>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</si>
  <si>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</si>
  <si>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</si>
  <si>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</si>
  <si>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</si>
  <si>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</si>
  <si>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</si>
  <si>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</si>
  <si>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</si>
  <si>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</si>
  <si>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</si>
  <si>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</si>
  <si>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</si>
  <si>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</si>
  <si>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</si>
  <si>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</si>
  <si>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</si>
  <si>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</si>
  <si>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</si>
  <si>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</si>
  <si>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</si>
  <si>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</si>
  <si>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</si>
  <si>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</si>
  <si>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</si>
  <si>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</si>
  <si>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</si>
  <si>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</si>
  <si>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</si>
  <si>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</si>
  <si>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</si>
  <si>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</si>
  <si>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</si>
  <si>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</si>
  <si>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</si>
  <si>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</si>
  <si>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</si>
  <si>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</si>
  <si>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</si>
  <si>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</si>
  <si>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</si>
  <si>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</si>
  <si>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</si>
  <si>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</si>
  <si>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</si>
  <si>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</si>
  <si>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</si>
  <si>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</si>
  <si>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</si>
  <si>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</si>
  <si>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</si>
  <si>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</si>
  <si>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</si>
  <si>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</si>
  <si>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</si>
  <si>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</si>
  <si>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</si>
  <si>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</si>
  <si>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</si>
  <si>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</si>
  <si>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</si>
  <si>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</si>
  <si>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</si>
  <si>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</si>
  <si>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</si>
  <si>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</si>
  <si>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</si>
  <si>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</si>
  <si>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</si>
  <si>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</si>
  <si>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</si>
  <si>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</si>
  <si>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</si>
  <si>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</si>
  <si>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</si>
  <si>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</si>
  <si>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</si>
  <si>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</si>
  <si>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</si>
  <si>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</si>
  <si>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</si>
  <si>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</si>
  <si>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</si>
  <si>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</si>
  <si>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</si>
  <si>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</si>
  <si>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</si>
  <si>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</si>
  <si>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</si>
  <si>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</si>
  <si>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</si>
  <si>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</si>
  <si>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</si>
  <si>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</si>
  <si>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</si>
  <si>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</si>
  <si>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</si>
  <si>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</si>
  <si>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</si>
  <si>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</si>
  <si>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</si>
  <si>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</si>
  <si>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</si>
  <si>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</si>
  <si>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</si>
  <si>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</si>
  <si>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</si>
  <si>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</si>
  <si>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</si>
  <si>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</si>
  <si>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</si>
  <si>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</si>
  <si>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</si>
  <si>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</si>
  <si>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</si>
  <si>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</si>
  <si>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</si>
  <si>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</si>
  <si>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</si>
  <si>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</si>
  <si>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</si>
  <si>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</si>
  <si>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</si>
  <si>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</si>
  <si>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</si>
  <si>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</si>
  <si>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</si>
  <si>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</si>
  <si>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</si>
  <si>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</si>
  <si>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</si>
  <si>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</si>
  <si>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</si>
  <si>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</si>
  <si>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</si>
  <si>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</si>
  <si>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</si>
  <si>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</si>
  <si>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</si>
  <si>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</si>
  <si>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</si>
  <si>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</si>
  <si>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</si>
  <si>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</si>
  <si>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</si>
  <si>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</si>
  <si>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</si>
  <si>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</si>
  <si>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</si>
  <si>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</si>
  <si>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</si>
  <si>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</si>
  <si>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</si>
  <si>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</si>
  <si>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</si>
  <si>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</si>
  <si>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</si>
  <si>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</si>
  <si>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</si>
  <si>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</si>
  <si>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</si>
  <si>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</si>
  <si>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</si>
  <si>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</si>
  <si>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</si>
  <si>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</si>
  <si>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</si>
  <si>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</si>
  <si>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</si>
  <si>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</si>
  <si>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</si>
  <si>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</si>
  <si>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</si>
  <si>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</si>
  <si>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</si>
  <si>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</si>
  <si>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</si>
  <si>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</si>
  <si>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</si>
  <si>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</si>
  <si>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</si>
  <si>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</si>
  <si>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</si>
  <si>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</si>
  <si>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</si>
  <si>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</si>
  <si>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</si>
  <si>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</si>
  <si>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</si>
  <si>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</si>
  <si>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</si>
  <si>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</si>
  <si>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</si>
  <si>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</si>
  <si>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</si>
  <si>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</si>
  <si>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</si>
  <si>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</si>
  <si>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</si>
  <si>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</si>
  <si>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</si>
  <si>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</si>
  <si>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</si>
  <si>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</si>
  <si>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</si>
  <si>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</si>
  <si>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</si>
  <si>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</si>
  <si>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</si>
  <si>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</si>
  <si>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</si>
  <si>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</si>
  <si>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</si>
  <si>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</si>
  <si>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</si>
  <si>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</si>
  <si>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</si>
  <si>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</si>
  <si>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</si>
  <si>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</si>
  <si>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</si>
  <si>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</si>
  <si>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</si>
  <si>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</si>
  <si>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</si>
  <si>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</si>
  <si>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</si>
  <si>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</si>
  <si>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</si>
  <si>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</si>
  <si>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</si>
  <si>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</si>
  <si>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</si>
  <si>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</si>
  <si>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</si>
  <si>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</si>
  <si>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</si>
  <si>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</si>
  <si>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</si>
  <si>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</si>
  <si>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</si>
  <si>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</si>
  <si>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</si>
  <si>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</si>
  <si>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</si>
  <si>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</si>
  <si>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</si>
  <si>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</si>
  <si>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</si>
  <si>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</si>
  <si>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</si>
  <si>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</si>
  <si>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</si>
  <si>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</si>
  <si>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</si>
  <si>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</si>
  <si>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</si>
  <si>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</si>
  <si>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</si>
  <si>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</si>
  <si>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</si>
  <si>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</si>
  <si>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</si>
  <si>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</si>
  <si>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</si>
  <si>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</si>
  <si>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</si>
  <si>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</si>
  <si>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</si>
  <si>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</si>
  <si>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</si>
  <si>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</si>
  <si>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</si>
  <si>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</si>
  <si>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</si>
  <si>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</si>
  <si>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</si>
  <si>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</si>
  <si>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</si>
  <si>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</si>
  <si>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</si>
  <si>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</si>
  <si>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</si>
  <si>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</si>
  <si>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</si>
  <si>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</si>
  <si>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</si>
  <si>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</si>
  <si>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</si>
  <si>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</si>
  <si>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</si>
  <si>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</si>
  <si>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</si>
  <si>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</si>
  <si>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</si>
  <si>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</si>
  <si>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</si>
  <si>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</si>
  <si>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</si>
  <si>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</si>
  <si>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</si>
  <si>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</si>
  <si>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</si>
  <si>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</si>
  <si>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</si>
  <si>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</si>
  <si>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</si>
  <si>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</si>
  <si>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</si>
  <si>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</si>
  <si>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</si>
  <si>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</si>
  <si>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</si>
  <si>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</si>
  <si>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</si>
  <si>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</si>
  <si>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</si>
  <si>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</si>
  <si>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</si>
  <si>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</si>
  <si>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</si>
  <si>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</si>
  <si>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</si>
  <si>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</si>
  <si>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</si>
  <si>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</si>
  <si>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</si>
  <si>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</si>
  <si>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</si>
  <si>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</si>
  <si>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</si>
  <si>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</si>
  <si>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</si>
  <si>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</si>
  <si>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</si>
  <si>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</si>
  <si>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</si>
  <si>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</si>
  <si>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</si>
  <si>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</si>
  <si>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</si>
  <si>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</si>
  <si>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</si>
  <si>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</si>
  <si>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</si>
  <si>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</si>
  <si>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</si>
  <si>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</si>
  <si>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</si>
  <si>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</si>
  <si>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</si>
  <si>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</si>
  <si>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</si>
  <si>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</si>
  <si>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</si>
  <si>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</si>
  <si>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</si>
  <si>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</si>
  <si>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</si>
  <si>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</si>
  <si>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</si>
  <si>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</si>
  <si>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</si>
  <si>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</si>
  <si>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</si>
  <si>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</si>
  <si>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</si>
  <si>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</si>
  <si>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</si>
  <si>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</si>
  <si>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</si>
  <si>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</si>
  <si>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</si>
  <si>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</si>
  <si>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</si>
  <si>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</si>
  <si>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</si>
  <si>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</si>
  <si>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</si>
  <si>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</si>
  <si>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</si>
  <si>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</si>
  <si>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</si>
  <si>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</si>
  <si>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</si>
  <si>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</si>
  <si>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</si>
  <si>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</si>
  <si>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</si>
  <si>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</si>
  <si>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</si>
  <si>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</si>
  <si>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</si>
  <si>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</si>
  <si>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</si>
  <si>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</si>
  <si>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</si>
  <si>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</si>
  <si>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</si>
  <si>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</si>
  <si>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</si>
  <si>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</si>
  <si>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</si>
  <si>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</si>
  <si>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</si>
  <si>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</si>
  <si>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</si>
  <si>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</si>
  <si>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</si>
  <si>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</si>
  <si>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</si>
  <si>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</si>
  <si>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</si>
  <si>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</si>
  <si>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</si>
  <si>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</si>
  <si>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</si>
  <si>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</si>
  <si>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</si>
  <si>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</si>
  <si>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</si>
  <si>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</si>
  <si>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</si>
  <si>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</si>
  <si>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</si>
  <si>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</si>
  <si>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</si>
  <si>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</si>
  <si>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</si>
  <si>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</si>
  <si>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</si>
  <si>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</si>
  <si>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</si>
  <si>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</si>
  <si>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</si>
  <si>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</si>
  <si>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</si>
  <si>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</si>
  <si>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</si>
  <si>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</si>
  <si>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</si>
  <si>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</si>
  <si>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</si>
  <si>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</si>
  <si>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</si>
  <si>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</si>
  <si>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</si>
  <si>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</si>
  <si>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</si>
  <si>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</si>
  <si>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</si>
  <si>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</si>
  <si>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</si>
  <si>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</si>
  <si>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</si>
  <si>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</si>
  <si>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</si>
  <si>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</si>
  <si>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</si>
  <si>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</si>
  <si>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</si>
  <si>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</si>
  <si>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</si>
  <si>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</si>
  <si>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</si>
  <si>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</si>
  <si>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</si>
  <si>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</si>
  <si>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</si>
  <si>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</si>
  <si>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</si>
  <si>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</si>
  <si>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</si>
  <si>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</si>
  <si>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</si>
  <si>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</si>
  <si>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</si>
  <si>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</si>
  <si>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</si>
  <si>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</si>
  <si>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</si>
  <si>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</si>
  <si>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</si>
  <si>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</si>
  <si>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</si>
  <si>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</si>
  <si>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</si>
  <si>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</si>
  <si>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</si>
  <si>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</si>
  <si>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</si>
  <si>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</si>
  <si>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</si>
  <si>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</si>
  <si>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</si>
  <si>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</si>
  <si>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</si>
  <si>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</si>
  <si>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</si>
  <si>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</si>
  <si>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</si>
  <si>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</si>
  <si>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</si>
  <si>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</si>
  <si>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</si>
  <si>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</si>
  <si>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</si>
  <si>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</si>
  <si>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</si>
  <si>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</si>
  <si>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</si>
  <si>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</si>
  <si>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</si>
  <si>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</si>
  <si>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</si>
  <si>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</si>
  <si>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</si>
  <si>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</si>
  <si>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</si>
  <si>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</si>
  <si>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</si>
  <si>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</si>
  <si>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</si>
  <si>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</si>
  <si>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</si>
  <si>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</si>
  <si>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</si>
  <si>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</si>
  <si>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</si>
  <si>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</si>
  <si>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</si>
  <si>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</si>
  <si>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</si>
  <si>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</si>
  <si>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</si>
  <si>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</si>
  <si>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</si>
  <si>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</si>
  <si>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</si>
  <si>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</si>
  <si>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</si>
  <si>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</si>
  <si>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</si>
  <si>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</si>
  <si>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</si>
  <si>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</si>
  <si>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</si>
  <si>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</si>
  <si>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</si>
  <si>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</si>
  <si>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</si>
  <si>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</si>
  <si>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</si>
  <si>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</si>
  <si>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</si>
  <si>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</si>
  <si>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</si>
  <si>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</si>
  <si>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</si>
  <si>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</si>
  <si>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</si>
  <si>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</si>
  <si>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</si>
  <si>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</si>
  <si>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</si>
  <si>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</si>
  <si>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</si>
  <si>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</si>
  <si>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</si>
  <si>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</si>
  <si>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</si>
  <si>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</si>
  <si>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</si>
  <si>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</si>
  <si>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</si>
  <si>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</si>
  <si>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</si>
  <si>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</si>
  <si>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</si>
  <si>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</si>
  <si>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</si>
  <si>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</si>
  <si>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</si>
  <si>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</si>
  <si>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</si>
  <si>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</si>
  <si>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</si>
  <si>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</si>
  <si>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</si>
  <si>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</si>
  <si>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</si>
  <si>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</si>
  <si>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</si>
  <si>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</si>
  <si>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</si>
  <si>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</si>
  <si>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</si>
  <si>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</si>
  <si>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</si>
  <si>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</si>
  <si>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</si>
  <si>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</si>
  <si>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</si>
  <si>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</si>
  <si>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</si>
  <si>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</si>
  <si>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</si>
  <si>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</si>
  <si>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</si>
  <si>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</si>
  <si>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</si>
  <si>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</si>
  <si>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</si>
  <si>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</si>
  <si>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</si>
  <si>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</si>
  <si>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</si>
  <si>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</si>
  <si>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</si>
  <si>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</si>
  <si>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</si>
  <si>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</si>
  <si>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</si>
  <si>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</si>
  <si>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</si>
  <si>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</si>
  <si>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</si>
  <si>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</si>
  <si>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</si>
  <si>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</si>
  <si>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</si>
  <si>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</si>
  <si>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</si>
  <si>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</si>
  <si>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</si>
  <si>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</si>
  <si>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</si>
  <si>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</si>
  <si>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</si>
  <si>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</si>
  <si>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</si>
  <si>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</si>
  <si>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</si>
  <si>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</si>
  <si>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</si>
  <si>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</si>
  <si>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</si>
  <si>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</si>
  <si>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</si>
  <si>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</si>
  <si>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</si>
  <si>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</si>
  <si>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</si>
  <si>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</si>
  <si>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</si>
  <si>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</si>
  <si>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</si>
  <si>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</si>
  <si>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</si>
  <si>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</si>
  <si>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</si>
  <si>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</si>
  <si>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</si>
  <si>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</si>
  <si>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</si>
  <si>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</si>
  <si>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</si>
  <si>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</si>
  <si>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</si>
  <si>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</si>
  <si>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</si>
  <si>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</si>
  <si>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</si>
  <si>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</si>
  <si>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</si>
  <si>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</si>
  <si>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</si>
  <si>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</si>
  <si>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</si>
  <si>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</si>
  <si>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</si>
  <si>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</si>
  <si>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</si>
  <si>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</si>
  <si>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</si>
  <si>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</si>
  <si>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</si>
  <si>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</si>
  <si>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</si>
  <si>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</si>
  <si>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</si>
  <si>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</si>
  <si>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</si>
  <si>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</si>
  <si>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</si>
  <si>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</si>
  <si>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</si>
  <si>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</si>
  <si>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</si>
  <si>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</si>
  <si>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</si>
  <si>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</si>
  <si>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</si>
  <si>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</si>
  <si>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</si>
  <si>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</si>
  <si>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</si>
  <si>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</si>
  <si>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</si>
  <si>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</si>
  <si>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</si>
  <si>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</si>
  <si>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</si>
  <si>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</si>
  <si>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</si>
  <si>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</si>
  <si>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</si>
  <si>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</si>
  <si>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</si>
  <si>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</si>
  <si>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</si>
  <si>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</si>
  <si>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</si>
  <si>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</si>
  <si>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</si>
  <si>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</si>
  <si>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</si>
  <si>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</si>
  <si>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</si>
  <si>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</si>
  <si>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</si>
  <si>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</si>
  <si>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</si>
  <si>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</si>
  <si>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</si>
  <si>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</si>
  <si>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</si>
  <si>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</si>
  <si>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</si>
  <si>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</si>
  <si>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</si>
  <si>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</si>
  <si>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</si>
  <si>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</si>
  <si>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</si>
  <si>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</si>
  <si>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</si>
  <si>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</si>
  <si>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</si>
  <si>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</si>
  <si>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</si>
  <si>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</si>
  <si>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</si>
  <si>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</si>
  <si>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</si>
  <si>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</si>
  <si>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</si>
  <si>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</si>
  <si>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</si>
  <si>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</si>
  <si>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</si>
  <si>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</si>
  <si>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</si>
  <si>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</si>
  <si>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</si>
  <si>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</si>
  <si>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</si>
  <si>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</si>
  <si>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</si>
  <si>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</si>
  <si>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</si>
  <si>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</si>
  <si>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</si>
  <si>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</si>
  <si>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</si>
  <si>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</si>
  <si>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</si>
  <si>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</si>
  <si>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</si>
  <si>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</si>
  <si>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</si>
  <si>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</si>
  <si>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</si>
  <si>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</si>
  <si>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</si>
  <si>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</si>
  <si>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</si>
  <si>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</si>
  <si>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</si>
  <si>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</si>
  <si>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</si>
  <si>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</si>
  <si>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</si>
  <si>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</si>
  <si>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</si>
  <si>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</si>
  <si>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</si>
  <si>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</si>
  <si>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</si>
  <si>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</si>
  <si>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</si>
  <si>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</si>
  <si>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</si>
  <si>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</si>
  <si>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</si>
  <si>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</si>
  <si>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</si>
  <si>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</si>
  <si>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</si>
  <si>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</si>
  <si>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</si>
  <si>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</si>
  <si>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</si>
  <si>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</si>
  <si>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</si>
  <si>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</si>
  <si>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</si>
  <si>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</si>
  <si>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</si>
  <si>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</si>
  <si>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</si>
  <si>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</si>
  <si>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</si>
  <si>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</si>
  <si>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</si>
  <si>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</si>
  <si>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</si>
  <si>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</si>
  <si>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</si>
  <si>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</si>
  <si>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</si>
  <si>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</si>
  <si>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</si>
  <si>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</si>
  <si>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</si>
  <si>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</si>
  <si>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</si>
  <si>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</si>
  <si>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</si>
  <si>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</si>
  <si>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</si>
  <si>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</si>
  <si>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</si>
  <si>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</si>
  <si>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</si>
  <si>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</si>
  <si>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</si>
  <si>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</si>
  <si>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</si>
  <si>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</si>
  <si>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</si>
  <si>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</si>
  <si>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</si>
  <si>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</si>
  <si>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</si>
  <si>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</si>
  <si>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</si>
  <si>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</si>
  <si>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</si>
  <si>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</si>
  <si>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</si>
  <si>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</si>
  <si>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</si>
  <si>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</si>
  <si>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</si>
  <si>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</si>
  <si>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</si>
  <si>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</si>
  <si>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</si>
  <si>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</si>
  <si>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</si>
  <si>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</si>
  <si>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</si>
  <si>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</si>
  <si>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</si>
  <si>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</si>
  <si>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</si>
  <si>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</si>
  <si>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</si>
  <si>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</si>
  <si>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</si>
  <si>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</si>
  <si>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</si>
  <si>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</si>
  <si>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</si>
  <si>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</si>
  <si>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</si>
  <si>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</si>
  <si>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</si>
  <si>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</si>
  <si>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</si>
  <si>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</si>
  <si>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</si>
  <si>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</si>
  <si>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</si>
  <si>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</si>
  <si>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</si>
  <si>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</si>
  <si>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</si>
  <si>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</si>
  <si>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</si>
  <si>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</si>
  <si>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</si>
  <si>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</si>
  <si>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</si>
  <si>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</si>
  <si>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</si>
  <si>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</si>
  <si>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</si>
  <si>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</si>
  <si>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</si>
  <si>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</si>
  <si>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</si>
  <si>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</si>
  <si>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</si>
  <si>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</si>
  <si>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</si>
  <si>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</si>
  <si>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</si>
  <si>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</si>
  <si>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</si>
  <si>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</si>
  <si>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</si>
  <si>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</si>
  <si>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</si>
  <si>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</si>
  <si>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</si>
  <si>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</si>
  <si>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</si>
  <si>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</si>
  <si>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</si>
  <si>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</si>
  <si>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</si>
  <si>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</si>
  <si>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</si>
  <si>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</si>
  <si>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</si>
  <si>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</si>
  <si>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</si>
  <si>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</si>
  <si>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</si>
  <si>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</si>
  <si>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</si>
  <si>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</si>
  <si>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</si>
  <si>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</si>
  <si>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</si>
  <si>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</si>
  <si>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</si>
  <si>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</si>
  <si>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</si>
  <si>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</si>
  <si>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</si>
  <si>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</si>
  <si>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</si>
  <si>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</si>
  <si>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</si>
  <si>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</si>
  <si>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</si>
  <si>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</si>
  <si>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</si>
  <si>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</si>
  <si>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</si>
  <si>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</si>
  <si>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</si>
  <si>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</si>
  <si>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</si>
  <si>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</si>
  <si>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</si>
  <si>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</si>
  <si>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</si>
  <si>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</si>
  <si>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</si>
  <si>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</si>
  <si>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</si>
  <si>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</si>
  <si>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</si>
  <si>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</si>
  <si>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</si>
  <si>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</si>
  <si>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</si>
  <si>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</si>
  <si>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</si>
  <si>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</si>
  <si>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</si>
  <si>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</si>
  <si>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</si>
  <si>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</si>
  <si>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</si>
  <si>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</si>
  <si>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</si>
  <si>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</si>
  <si>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</si>
  <si>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</si>
  <si>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</si>
  <si>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</si>
  <si>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</si>
  <si>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</si>
  <si>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</si>
  <si>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</si>
  <si>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</si>
  <si>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</si>
  <si>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</si>
  <si>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</si>
  <si>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</si>
  <si>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</si>
  <si>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</si>
  <si>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</si>
  <si>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</si>
  <si>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</si>
  <si>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</si>
  <si>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</si>
  <si>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</si>
  <si>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</si>
  <si>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</si>
  <si>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</si>
  <si>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</si>
  <si>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</si>
  <si>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</si>
  <si>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</si>
  <si>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</si>
  <si>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</si>
  <si>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</si>
  <si>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</si>
  <si>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</si>
  <si>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</si>
  <si>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</si>
  <si>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</si>
  <si>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</si>
  <si>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</si>
  <si>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</si>
  <si>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</si>
  <si>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</si>
  <si>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</si>
  <si>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</si>
  <si>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</si>
  <si>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</si>
  <si>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</si>
  <si>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</si>
  <si>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</si>
  <si>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</si>
  <si>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</si>
  <si>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</si>
  <si>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</si>
  <si>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</si>
  <si>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</si>
  <si>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</si>
  <si>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</si>
  <si>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</si>
  <si>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</si>
  <si>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</si>
  <si>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</si>
  <si>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</si>
  <si>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</si>
  <si>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</si>
  <si>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</si>
  <si>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</si>
  <si>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</si>
  <si>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</si>
  <si>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</si>
  <si>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</si>
  <si>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</si>
  <si>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</si>
  <si>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</si>
  <si>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</si>
  <si>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</si>
  <si>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</si>
  <si>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</si>
  <si>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</si>
  <si>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</si>
  <si>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</si>
  <si>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</si>
  <si>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</si>
  <si>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</si>
  <si>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</si>
  <si>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</si>
  <si>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</si>
  <si>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</si>
  <si>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</si>
  <si>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</si>
  <si>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</si>
  <si>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</si>
  <si>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</si>
  <si>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</si>
  <si>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</si>
  <si>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</si>
  <si>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</si>
  <si>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</si>
  <si>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</si>
  <si>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</si>
  <si>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</si>
  <si>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</si>
  <si>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</si>
  <si>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</si>
  <si>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</si>
  <si>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</si>
  <si>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</si>
  <si>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</si>
  <si>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</si>
  <si>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</si>
  <si>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</si>
  <si>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</si>
  <si>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</si>
  <si>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</si>
  <si>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</si>
  <si>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</si>
  <si>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</si>
  <si>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</si>
  <si>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</si>
  <si>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</si>
  <si>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</si>
  <si>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</si>
  <si>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</si>
  <si>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</si>
  <si>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</si>
  <si>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</si>
  <si>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</si>
  <si>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</si>
  <si>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</si>
  <si>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</si>
  <si>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</si>
  <si>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</si>
  <si>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</si>
  <si>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</si>
  <si>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</si>
  <si>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</si>
  <si>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</si>
  <si>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</si>
  <si>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</si>
  <si>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</si>
  <si>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</si>
  <si>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</si>
  <si>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</si>
  <si>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</si>
  <si>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</si>
  <si>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</si>
  <si>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</si>
  <si>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</si>
  <si>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</si>
  <si>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</si>
  <si>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</si>
  <si>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</si>
  <si>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</si>
  <si>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</si>
  <si>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</si>
  <si>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</si>
  <si>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</si>
  <si>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</si>
  <si>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</si>
  <si>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</si>
  <si>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</si>
  <si>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</si>
  <si>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</si>
  <si>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</si>
  <si>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</si>
  <si>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</si>
  <si>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</si>
  <si>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</si>
  <si>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</si>
  <si>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</si>
  <si>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</si>
  <si>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</si>
  <si>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</si>
  <si>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</si>
  <si>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</si>
  <si>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</si>
  <si>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</si>
  <si>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</si>
  <si>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</si>
  <si>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</si>
  <si>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</si>
  <si>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</si>
  <si>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</si>
  <si>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</si>
  <si>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</si>
  <si>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</si>
  <si>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</si>
  <si>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</si>
  <si>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</si>
  <si>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</si>
  <si>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</si>
  <si>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</si>
  <si>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</si>
  <si>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</si>
  <si>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</si>
  <si>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</si>
  <si>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</si>
  <si>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</si>
  <si>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</si>
  <si>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</si>
  <si>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</si>
  <si>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</si>
  <si>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</si>
  <si>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</si>
  <si>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</si>
  <si>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</si>
  <si>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</si>
  <si>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</si>
  <si>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</si>
  <si>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</si>
  <si>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</si>
  <si>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</si>
  <si>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</si>
  <si>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</si>
  <si>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</si>
  <si>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</si>
  <si>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</si>
  <si>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</si>
  <si>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</si>
  <si>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</si>
  <si>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</si>
  <si>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</si>
  <si>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</si>
  <si>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</si>
  <si>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</si>
  <si>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</si>
  <si>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</si>
  <si>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</si>
  <si>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</si>
  <si>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</si>
  <si>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</si>
  <si>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</si>
  <si>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</si>
  <si>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</si>
  <si>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</si>
  <si>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</si>
  <si>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</si>
  <si>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</si>
  <si>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</si>
  <si>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</si>
  <si>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</si>
  <si>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</si>
  <si>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</si>
  <si>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</si>
  <si>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</si>
  <si>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</si>
  <si>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</si>
  <si>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</si>
  <si>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</si>
  <si>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</si>
  <si>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</si>
  <si>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</si>
  <si>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</si>
  <si>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</si>
  <si>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</si>
  <si>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</si>
  <si>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</si>
  <si>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</si>
  <si>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</si>
  <si>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</si>
  <si>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</si>
  <si>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</si>
  <si>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</si>
  <si>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</si>
  <si>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</si>
  <si>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</si>
  <si>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</si>
  <si>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</si>
  <si>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</si>
  <si>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</si>
  <si>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</si>
  <si>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</si>
  <si>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</si>
  <si>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</si>
  <si>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</si>
  <si>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</si>
  <si>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</si>
  <si>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</si>
  <si>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</si>
  <si>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</si>
  <si>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</si>
  <si>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</si>
  <si>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</si>
  <si>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</si>
  <si>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</si>
  <si>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</si>
  <si>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</si>
  <si>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</si>
  <si>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</si>
  <si>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</si>
  <si>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</si>
  <si>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</si>
  <si>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</si>
  <si>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</si>
  <si>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</si>
  <si>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</si>
  <si>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</si>
  <si>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</si>
  <si>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</si>
  <si>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</si>
  <si>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</si>
  <si>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</si>
  <si>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</si>
  <si>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</si>
  <si>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</si>
  <si>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</si>
  <si>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</si>
  <si>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</si>
  <si>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</si>
  <si>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</si>
  <si>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</si>
  <si>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</si>
  <si>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</si>
  <si>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</si>
  <si>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</si>
  <si>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</si>
  <si>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</si>
  <si>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</si>
  <si>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</si>
  <si>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</si>
  <si>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</si>
  <si>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</si>
  <si>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</si>
  <si>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</si>
  <si>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</si>
  <si>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</si>
  <si>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</si>
  <si>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</si>
  <si>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</si>
  <si>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</si>
  <si>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</si>
  <si>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</si>
  <si>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</si>
  <si>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</si>
  <si>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</si>
  <si>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</si>
  <si>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</si>
  <si>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</si>
  <si>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</si>
  <si>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</si>
  <si>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</si>
  <si>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</si>
  <si>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</si>
  <si>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</si>
  <si>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</si>
  <si>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</si>
  <si>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</si>
  <si>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</si>
  <si>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</si>
  <si>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</si>
  <si>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</si>
  <si>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</si>
  <si>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</si>
  <si>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</si>
  <si>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</si>
  <si>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</si>
  <si>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</si>
  <si>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</si>
  <si>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</si>
  <si>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</si>
  <si>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</si>
  <si>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</si>
  <si>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</si>
  <si>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</si>
  <si>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</si>
  <si>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</si>
  <si>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</si>
  <si>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</si>
  <si>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</si>
  <si>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</si>
  <si>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</si>
  <si>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</si>
  <si>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</si>
  <si>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</si>
  <si>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</si>
  <si>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</si>
  <si>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</si>
  <si>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</si>
  <si>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</si>
  <si>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</si>
  <si>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</si>
  <si>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</si>
  <si>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</si>
  <si>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</si>
  <si>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</si>
  <si>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</si>
  <si>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</si>
  <si>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</si>
  <si>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</si>
  <si>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</si>
  <si>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</si>
  <si>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</si>
  <si>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</si>
  <si>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</si>
  <si>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</si>
  <si>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</si>
  <si>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</si>
  <si>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</si>
  <si>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</si>
  <si>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</si>
  <si>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</si>
  <si>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</si>
  <si>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</si>
  <si>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</si>
  <si>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</si>
  <si>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</si>
  <si>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</si>
  <si>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</si>
  <si>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</si>
  <si>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</si>
  <si>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</si>
  <si>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</si>
  <si>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</si>
  <si>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</si>
  <si>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</si>
  <si>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</si>
  <si>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</si>
  <si>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</si>
  <si>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</si>
  <si>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</si>
  <si>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</si>
  <si>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</si>
  <si>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</si>
  <si>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</si>
  <si>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</si>
  <si>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</si>
  <si>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</si>
  <si>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</si>
  <si>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</si>
  <si>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</si>
  <si>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</si>
  <si>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</si>
  <si>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</si>
  <si>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</si>
  <si>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</si>
  <si>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</si>
  <si>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</si>
  <si>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</si>
  <si>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</si>
  <si>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</si>
  <si>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</si>
  <si>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</si>
  <si>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</si>
  <si>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</si>
  <si>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</si>
  <si>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</si>
  <si>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</si>
  <si>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</si>
  <si>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</si>
  <si>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</si>
  <si>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</si>
  <si>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</si>
  <si>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</si>
  <si>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</si>
  <si>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</si>
  <si>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</si>
  <si>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</si>
  <si>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</si>
  <si>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</si>
  <si>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</si>
  <si>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</si>
  <si>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</si>
  <si>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</si>
  <si>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</si>
  <si>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</si>
  <si>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</si>
  <si>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</si>
  <si>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</si>
  <si>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</si>
  <si>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</si>
  <si>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</si>
  <si>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</si>
  <si>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</si>
  <si>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</si>
  <si>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</si>
  <si>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</si>
  <si>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</si>
  <si>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</si>
  <si>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</si>
  <si>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</si>
  <si>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</si>
  <si>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</si>
  <si>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</si>
  <si>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</si>
  <si>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</si>
  <si>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</si>
  <si>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</si>
  <si>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</si>
  <si>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</si>
  <si>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</si>
  <si>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</si>
  <si>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</si>
  <si>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</si>
  <si>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</si>
  <si>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</si>
  <si>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</si>
  <si>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</si>
  <si>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</si>
  <si>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</si>
  <si>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</si>
  <si>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</si>
  <si>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</si>
  <si>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</si>
  <si>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</si>
  <si>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</si>
  <si>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</si>
  <si>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</si>
  <si>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</si>
  <si>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</si>
  <si>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</si>
  <si>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</si>
  <si>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</si>
  <si>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</si>
  <si>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</si>
  <si>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</si>
  <si>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</si>
  <si>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</si>
  <si>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</si>
  <si>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</si>
  <si>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</si>
  <si>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</si>
  <si>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</si>
  <si>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</si>
  <si>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</si>
  <si>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</si>
  <si>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</si>
  <si>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</si>
  <si>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</si>
  <si>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</si>
  <si>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</si>
  <si>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</si>
  <si>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</si>
  <si>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</si>
  <si>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</si>
  <si>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</si>
  <si>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</si>
  <si>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</si>
  <si>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</si>
  <si>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</si>
  <si>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</si>
  <si>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</si>
  <si>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</si>
  <si>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</si>
  <si>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</si>
  <si>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</si>
  <si>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</si>
  <si>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</si>
  <si>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</si>
  <si>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</si>
  <si>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</si>
  <si>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</si>
  <si>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</si>
  <si>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</si>
  <si>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</si>
  <si>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</si>
  <si>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</si>
  <si>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</si>
  <si>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</si>
  <si>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</si>
  <si>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</si>
  <si>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</si>
  <si>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</si>
  <si>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</si>
  <si>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</si>
  <si>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</si>
  <si>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</si>
  <si>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</si>
  <si>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</si>
  <si>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</si>
  <si>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</si>
  <si>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</si>
  <si>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</si>
  <si>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</si>
  <si>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</si>
  <si>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</si>
  <si>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</si>
  <si>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</si>
  <si>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</si>
  <si>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</si>
  <si>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</si>
  <si>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</si>
  <si>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</si>
  <si>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</si>
  <si>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</si>
  <si>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</si>
  <si>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</si>
  <si>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</si>
  <si>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</si>
  <si>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</si>
  <si>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</si>
  <si>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</si>
  <si>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</si>
  <si>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</si>
  <si>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</si>
  <si>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</si>
  <si>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</si>
  <si>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</si>
  <si>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</si>
  <si>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</si>
  <si>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</si>
  <si>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</si>
  <si>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</si>
  <si>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</si>
  <si>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</si>
  <si>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</si>
  <si>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</si>
  <si>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</si>
  <si>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</si>
  <si>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</si>
  <si>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</si>
  <si>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</si>
  <si>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</si>
  <si>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</si>
  <si>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</si>
  <si>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</si>
  <si>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</si>
  <si>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</si>
  <si>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</si>
  <si>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</si>
  <si>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</si>
  <si>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</si>
  <si>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</si>
  <si>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</si>
  <si>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</si>
  <si>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</si>
  <si>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</si>
  <si>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</si>
  <si>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</si>
  <si>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</si>
  <si>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</si>
  <si>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</si>
  <si>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</si>
  <si>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</si>
  <si>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</si>
  <si>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</si>
  <si>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</si>
  <si>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</si>
  <si>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</si>
  <si>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</si>
  <si>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</si>
  <si>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</si>
  <si>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</si>
  <si>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</si>
  <si>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</si>
  <si>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</si>
  <si>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</si>
  <si>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</si>
  <si>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</si>
  <si>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</si>
  <si>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</si>
  <si>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</si>
  <si>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</si>
  <si>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</si>
  <si>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</si>
  <si>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</si>
  <si>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</si>
  <si>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</si>
  <si>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</si>
  <si>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</si>
  <si>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</si>
  <si>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</si>
  <si>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</si>
  <si>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</si>
  <si>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</si>
  <si>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</si>
  <si>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</si>
  <si>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</si>
  <si>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</si>
  <si>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</si>
  <si>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</si>
  <si>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</si>
  <si>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</si>
  <si>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</si>
  <si>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</si>
  <si>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</si>
  <si>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</si>
  <si>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</si>
  <si>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</si>
  <si>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</si>
  <si>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</si>
  <si>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</si>
  <si>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</si>
  <si>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</si>
  <si>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</si>
  <si>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</si>
  <si>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</si>
  <si>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</si>
  <si>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</si>
  <si>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</si>
  <si>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</si>
  <si>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</si>
  <si>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</si>
  <si>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</si>
  <si>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</si>
  <si>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</si>
  <si>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</si>
  <si>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</si>
  <si>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</si>
  <si>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</si>
  <si>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</si>
  <si>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</si>
  <si>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</si>
  <si>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</si>
  <si>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</si>
  <si>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</si>
  <si>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</si>
  <si>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</si>
  <si>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</si>
  <si>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</si>
  <si>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</si>
  <si>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</si>
  <si>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</si>
  <si>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</si>
  <si>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</si>
  <si>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</si>
  <si>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</si>
  <si>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</si>
  <si>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</si>
  <si>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</si>
  <si>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</si>
  <si>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</si>
  <si>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</si>
  <si>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</si>
  <si>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</si>
  <si>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</si>
  <si>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</si>
  <si>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</si>
  <si>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</si>
  <si>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</si>
  <si>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</si>
  <si>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</si>
  <si>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</si>
  <si>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</si>
  <si>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</si>
  <si>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</si>
  <si>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</si>
  <si>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</si>
  <si>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</si>
  <si>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</si>
  <si>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</si>
  <si>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</si>
  <si>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</si>
  <si>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</si>
  <si>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</si>
  <si>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</si>
  <si>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</si>
  <si>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</si>
  <si>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</si>
  <si>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</si>
  <si>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</si>
  <si>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</si>
  <si>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</si>
  <si>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</si>
  <si>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</si>
  <si>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</si>
  <si>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</si>
  <si>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</si>
  <si>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</si>
  <si>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</si>
  <si>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</si>
  <si>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</si>
  <si>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</si>
  <si>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</si>
  <si>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</si>
  <si>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</si>
  <si>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</si>
  <si>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</si>
  <si>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</si>
  <si>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</si>
  <si>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</si>
  <si>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</si>
  <si>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</si>
  <si>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</si>
  <si>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</si>
  <si>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</si>
  <si>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</si>
  <si>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</si>
  <si>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</si>
  <si>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</si>
  <si>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</si>
  <si>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</si>
  <si>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</si>
  <si>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</si>
  <si>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</si>
  <si>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</si>
  <si>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</si>
  <si>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</si>
  <si>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</si>
  <si>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</si>
  <si>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</si>
  <si>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</si>
  <si>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</si>
  <si>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</si>
  <si>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</si>
  <si>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</si>
  <si>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</si>
  <si>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</si>
  <si>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</si>
  <si>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</si>
  <si>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</si>
  <si>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</si>
  <si>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</si>
  <si>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</si>
  <si>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</si>
  <si>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</si>
  <si>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</si>
  <si>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</si>
  <si>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</si>
  <si>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</si>
  <si>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</si>
  <si>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</si>
  <si>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</si>
  <si>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</si>
  <si>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</si>
  <si>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</si>
  <si>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</si>
  <si>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</si>
  <si>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</si>
  <si>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</si>
  <si>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</si>
  <si>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</si>
  <si>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</si>
  <si>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</si>
  <si>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</si>
  <si>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</si>
  <si>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</si>
  <si>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</si>
  <si>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</si>
  <si>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</si>
  <si>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</si>
  <si>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</si>
  <si>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</si>
  <si>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</si>
  <si>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</si>
  <si>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</si>
  <si>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</si>
  <si>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</si>
  <si>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</si>
  <si>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</si>
  <si>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</si>
  <si>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</si>
  <si>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</si>
  <si>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</si>
  <si>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</si>
  <si>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</si>
  <si>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</si>
  <si>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</si>
  <si>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</si>
  <si>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</si>
  <si>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</si>
  <si>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</si>
  <si>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</si>
  <si>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</si>
  <si>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</si>
  <si>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</si>
  <si>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</si>
  <si>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</si>
  <si>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</si>
  <si>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</si>
  <si>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</si>
  <si>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</si>
  <si>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</si>
  <si>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</si>
  <si>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</si>
  <si>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</si>
  <si>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</si>
  <si>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</si>
  <si>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</si>
  <si>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</si>
  <si>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</si>
  <si>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</si>
  <si>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</si>
  <si>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</si>
  <si>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</si>
  <si>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</si>
  <si>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</si>
  <si>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</si>
  <si>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</si>
  <si>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</si>
  <si>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</si>
  <si>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</si>
  <si>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</si>
  <si>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</si>
  <si>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</si>
  <si>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</si>
  <si>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</si>
  <si>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</si>
  <si>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</si>
  <si>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</si>
  <si>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</si>
  <si>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</si>
  <si>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</si>
  <si>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</si>
  <si>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</si>
  <si>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</si>
  <si>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</si>
  <si>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</si>
  <si>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</si>
  <si>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</si>
  <si>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</si>
  <si>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</si>
  <si>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</si>
  <si>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</si>
  <si>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</si>
  <si>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</si>
  <si>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</si>
  <si>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</si>
  <si>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</si>
  <si>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</si>
  <si>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</si>
  <si>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</si>
  <si>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</si>
  <si>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</si>
  <si>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</si>
  <si>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</si>
  <si>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</si>
  <si>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</si>
  <si>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</si>
  <si>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</si>
  <si>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</si>
  <si>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</si>
  <si>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</si>
  <si>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</si>
  <si>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</si>
  <si>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</si>
  <si>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</si>
  <si>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</si>
  <si>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</si>
  <si>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</si>
  <si>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</si>
  <si>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</si>
  <si>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</si>
  <si>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</si>
  <si>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</si>
  <si>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</si>
  <si>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</si>
  <si>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</si>
  <si>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</si>
  <si>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</si>
  <si>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</si>
  <si>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</si>
  <si>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</si>
  <si>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</si>
  <si>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</si>
  <si>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</si>
  <si>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</si>
  <si>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</si>
  <si>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</si>
  <si>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</si>
  <si>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</si>
  <si>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</si>
  <si>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</si>
  <si>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</si>
  <si>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</si>
  <si>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</si>
  <si>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</si>
  <si>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</si>
  <si>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</si>
  <si>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</si>
  <si>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</si>
  <si>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</si>
  <si>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</si>
  <si>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</si>
  <si>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</si>
  <si>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</si>
  <si>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</si>
  <si>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</si>
  <si>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</si>
  <si>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</si>
  <si>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</si>
  <si>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</si>
  <si>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</si>
  <si>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</si>
  <si>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</si>
  <si>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</si>
  <si>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</si>
  <si>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</si>
  <si>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</si>
  <si>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</si>
  <si>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</si>
  <si>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</si>
  <si>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</si>
  <si>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</si>
  <si>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</si>
  <si>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</si>
  <si>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</si>
  <si>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</si>
  <si>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</si>
  <si>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</si>
  <si>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</si>
  <si>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</si>
  <si>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</si>
  <si>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</si>
  <si>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</si>
  <si>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</si>
  <si>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</si>
  <si>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</si>
  <si>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</si>
  <si>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</si>
  <si>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</si>
  <si>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</si>
  <si>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</si>
  <si>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</si>
  <si>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</si>
  <si>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</si>
  <si>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</si>
  <si>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</si>
  <si>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</si>
  <si>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</si>
  <si>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</si>
  <si>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</si>
  <si>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</si>
  <si>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</si>
  <si>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</si>
  <si>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</si>
  <si>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</si>
  <si>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</si>
  <si>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</si>
  <si>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</si>
  <si>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</si>
  <si>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</si>
  <si>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</si>
  <si>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</si>
  <si>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</si>
  <si>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</si>
  <si>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</si>
  <si>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</si>
  <si>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</si>
  <si>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</si>
  <si>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</si>
  <si>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</si>
  <si>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</si>
  <si>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</si>
  <si>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</si>
  <si>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</si>
  <si>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</si>
  <si>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</si>
  <si>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</si>
  <si>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</si>
  <si>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</si>
  <si>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</si>
  <si>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</si>
  <si>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</si>
  <si>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</si>
  <si>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</si>
  <si>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</si>
  <si>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</si>
  <si>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</si>
  <si>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</si>
  <si>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</si>
  <si>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</si>
  <si>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</si>
  <si>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</si>
  <si>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</si>
  <si>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</si>
  <si>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</si>
  <si>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</si>
  <si>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</si>
  <si>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</si>
  <si>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</si>
  <si>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</si>
  <si>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</si>
  <si>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</si>
  <si>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</si>
  <si>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</si>
  <si>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</si>
  <si>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</si>
  <si>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</si>
  <si>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</si>
  <si>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</si>
  <si>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</si>
  <si>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</si>
  <si>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</si>
  <si>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</si>
  <si>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</si>
  <si>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</si>
  <si>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</si>
  <si>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</si>
  <si>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</si>
  <si>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</si>
  <si>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</si>
  <si>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</si>
  <si>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</si>
  <si>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</si>
  <si>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</si>
  <si>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</si>
  <si>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</si>
  <si>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</si>
  <si>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</si>
  <si>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</si>
  <si>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</si>
  <si>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</si>
  <si>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</si>
  <si>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</si>
  <si>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</si>
  <si>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</si>
  <si>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</si>
  <si>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</si>
  <si>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</si>
  <si>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</si>
  <si>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</si>
  <si>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</si>
  <si>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</si>
  <si>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</si>
  <si>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</si>
  <si>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</si>
  <si>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</si>
  <si>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</si>
  <si>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</si>
  <si>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</si>
  <si>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</si>
  <si>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</si>
  <si>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</si>
  <si>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</si>
  <si>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</si>
  <si>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</si>
  <si>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</si>
  <si>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</si>
  <si>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</si>
  <si>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</si>
  <si>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</si>
  <si>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</si>
  <si>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</si>
  <si>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</si>
  <si>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</si>
  <si>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</si>
  <si>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</si>
  <si>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</si>
  <si>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</si>
  <si>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</si>
  <si>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</si>
  <si>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</si>
  <si>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</si>
  <si>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</si>
  <si>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</si>
  <si>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</si>
  <si>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</si>
  <si>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</si>
  <si>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</si>
  <si>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</si>
  <si>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</si>
  <si>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</si>
  <si>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</si>
  <si>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</si>
  <si>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</si>
  <si>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</si>
  <si>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</si>
  <si>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</si>
  <si>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</si>
  <si>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</si>
  <si>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</si>
  <si>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</si>
  <si>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</si>
  <si>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</si>
  <si>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</si>
  <si>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</si>
  <si>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</si>
  <si>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</si>
  <si>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</si>
  <si>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</si>
  <si>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</si>
  <si>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</si>
  <si>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</si>
  <si>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</si>
  <si>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</si>
  <si>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</si>
  <si>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</si>
  <si>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</si>
  <si>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</si>
  <si>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</si>
  <si>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</si>
  <si>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</si>
  <si>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</si>
  <si>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</si>
  <si>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</si>
  <si>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</si>
  <si>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</si>
  <si>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</si>
  <si>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</si>
  <si>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</si>
  <si>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</si>
  <si>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</si>
  <si>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</si>
  <si>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</si>
  <si>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</si>
  <si>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</si>
  <si>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</si>
  <si>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</si>
  <si>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</si>
  <si>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</si>
  <si>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</si>
  <si>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</si>
  <si>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</si>
  <si>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</si>
  <si>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</si>
  <si>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</si>
  <si>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</si>
  <si>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</si>
  <si>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</si>
  <si>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</si>
  <si>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</si>
  <si>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</si>
  <si>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</si>
  <si>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</si>
  <si>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</si>
  <si>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</si>
  <si>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</si>
  <si>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</si>
  <si>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</si>
  <si>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</si>
  <si>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</si>
  <si>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</si>
  <si>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</si>
  <si>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</si>
  <si>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</si>
  <si>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</si>
  <si>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</si>
  <si>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</si>
  <si>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</si>
  <si>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</si>
  <si>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</si>
  <si>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</si>
  <si>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</si>
  <si>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</si>
  <si>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</si>
  <si>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</si>
  <si>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</si>
  <si>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</si>
  <si>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</si>
  <si>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</si>
  <si>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</si>
  <si>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</si>
  <si>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</si>
  <si>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</si>
  <si>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</si>
  <si>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</si>
  <si>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</si>
  <si>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</si>
  <si>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</si>
  <si>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</si>
  <si>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</si>
  <si>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</si>
  <si>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</si>
  <si>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</si>
  <si>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</si>
  <si>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</si>
  <si>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</si>
  <si>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</si>
  <si>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</si>
  <si>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</si>
  <si>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</si>
  <si>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</si>
  <si>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</si>
  <si>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</si>
  <si>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</si>
  <si>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</si>
  <si>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</si>
  <si>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</si>
  <si>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</si>
  <si>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</si>
  <si>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</si>
  <si>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</si>
  <si>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</si>
  <si>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</si>
  <si>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</si>
  <si>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</si>
  <si>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</si>
  <si>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</si>
  <si>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</si>
  <si>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</si>
  <si>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</si>
  <si>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</si>
  <si>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</si>
  <si>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</si>
  <si>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</si>
  <si>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</si>
  <si>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</si>
  <si>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</si>
  <si>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</si>
  <si>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</si>
  <si>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</si>
  <si>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</si>
  <si>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</si>
  <si>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</si>
  <si>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</si>
  <si>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</si>
  <si>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</si>
  <si>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</si>
  <si>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</si>
  <si>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</si>
  <si>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</si>
  <si>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</si>
  <si>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</si>
  <si>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</si>
  <si>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</si>
  <si>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</si>
  <si>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</si>
  <si>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</si>
  <si>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</si>
  <si>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</si>
  <si>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</si>
  <si>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</si>
  <si>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</si>
  <si>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</si>
  <si>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</si>
  <si>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</si>
  <si>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</si>
  <si>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</si>
  <si>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</si>
  <si>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</si>
  <si>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</si>
  <si>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</si>
  <si>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</si>
  <si>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</si>
  <si>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</si>
  <si>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</si>
  <si>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</si>
  <si>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</si>
  <si>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</si>
  <si>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</si>
  <si>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</si>
  <si>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</si>
  <si>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</si>
  <si>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</si>
  <si>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</si>
  <si>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</si>
  <si>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</si>
  <si>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</si>
  <si>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</si>
  <si>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</si>
  <si>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</si>
  <si>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</si>
  <si>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</si>
  <si>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</si>
  <si>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</si>
  <si>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</si>
  <si>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</si>
  <si>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</si>
  <si>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</si>
  <si>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</si>
  <si>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</si>
  <si>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</si>
  <si>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</si>
  <si>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</si>
  <si>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</si>
  <si>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</si>
  <si>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</si>
  <si>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</si>
  <si>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</si>
  <si>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</si>
  <si>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</si>
  <si>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</si>
  <si>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</si>
  <si>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</si>
  <si>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</si>
  <si>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</si>
  <si>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</si>
  <si>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</si>
  <si>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</si>
  <si>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</si>
  <si>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</si>
  <si>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</si>
  <si>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</si>
  <si>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</si>
  <si>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</si>
  <si>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</si>
  <si>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</si>
  <si>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</si>
  <si>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</si>
  <si>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</si>
  <si>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</si>
  <si>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</si>
  <si>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</si>
  <si>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</si>
  <si>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</si>
  <si>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</si>
  <si>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</si>
  <si>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</si>
  <si>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</si>
  <si>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</si>
  <si>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</si>
  <si>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</si>
  <si>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</si>
  <si>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</si>
  <si>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</si>
  <si>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</si>
  <si>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</si>
  <si>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</si>
  <si>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</si>
  <si>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</si>
  <si>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</si>
  <si>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</si>
  <si>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</si>
  <si>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</si>
  <si>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</si>
  <si>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</si>
  <si>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</si>
  <si>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</si>
  <si>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</si>
  <si>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</si>
  <si>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</si>
  <si>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</si>
  <si>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</si>
  <si>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</si>
  <si>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</si>
  <si>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</si>
  <si>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</si>
  <si>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</si>
  <si>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</si>
  <si>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</si>
  <si>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</si>
  <si>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</si>
  <si>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</si>
  <si>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</si>
  <si>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</si>
  <si>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</si>
  <si>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</si>
  <si>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</si>
  <si>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</si>
  <si>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</si>
  <si>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</si>
  <si>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</si>
  <si>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</si>
  <si>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</si>
  <si>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</si>
  <si>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</si>
  <si>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</si>
  <si>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</si>
  <si>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</si>
  <si>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</si>
  <si>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</si>
  <si>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</si>
  <si>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</si>
  <si>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</si>
  <si>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</si>
  <si>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</si>
  <si>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</si>
  <si>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</si>
  <si>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</si>
  <si>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</si>
  <si>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</si>
  <si>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</si>
  <si>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</si>
  <si>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</si>
  <si>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</si>
  <si>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</si>
  <si>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</si>
  <si>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</si>
  <si>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</si>
  <si>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</si>
  <si>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</si>
  <si>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</si>
  <si>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</si>
  <si>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</si>
  <si>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</si>
  <si>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</si>
  <si>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</si>
  <si>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</si>
  <si>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</si>
  <si>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</si>
  <si>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</si>
  <si>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</si>
  <si>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</si>
  <si>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</si>
  <si>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</si>
  <si>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</si>
  <si>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</si>
  <si>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</si>
  <si>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</si>
  <si>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</si>
  <si>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</si>
  <si>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</si>
  <si>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</si>
  <si>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</si>
  <si>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</si>
  <si>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</si>
  <si>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</si>
  <si>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</si>
  <si>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</si>
  <si>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</si>
  <si>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</si>
  <si>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</si>
  <si>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</si>
  <si>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</si>
  <si>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</si>
  <si>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</si>
  <si>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</si>
  <si>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</si>
  <si>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</si>
  <si>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</si>
  <si>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</si>
  <si>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</si>
  <si>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</si>
  <si>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</si>
  <si>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</si>
  <si>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</si>
  <si>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</si>
  <si>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</si>
  <si>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</si>
  <si>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</si>
  <si>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</si>
  <si>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</si>
  <si>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</si>
  <si>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</si>
  <si>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</si>
  <si>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</si>
  <si>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</si>
  <si>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</si>
  <si>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</si>
  <si>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</si>
  <si>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</si>
  <si>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</si>
  <si>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</si>
  <si>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</si>
  <si>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</si>
  <si>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</si>
  <si>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</si>
  <si>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</si>
  <si>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</si>
  <si>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</si>
  <si>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</si>
  <si>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</si>
  <si>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</si>
  <si>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</si>
  <si>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</si>
  <si>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</si>
  <si>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</si>
  <si>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</si>
  <si>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</si>
  <si>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</si>
  <si>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</si>
  <si>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</si>
  <si>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</si>
  <si>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</si>
  <si>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</si>
  <si>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</si>
  <si>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</si>
  <si>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</si>
  <si>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</si>
  <si>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</si>
  <si>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</si>
  <si>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</si>
  <si>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</si>
  <si>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</si>
  <si>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</si>
  <si>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</si>
  <si>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</si>
  <si>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</si>
  <si>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</si>
  <si>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</si>
  <si>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</si>
  <si>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</si>
  <si>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</si>
  <si>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</si>
  <si>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</si>
  <si>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</si>
  <si>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</si>
  <si>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</si>
  <si>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</si>
  <si>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</si>
  <si>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</si>
  <si>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</si>
  <si>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</si>
  <si>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</si>
  <si>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</si>
  <si>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</si>
  <si>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</si>
  <si>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</si>
  <si>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</si>
  <si>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</si>
  <si>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</si>
  <si>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</si>
  <si>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</si>
  <si>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</si>
  <si>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</si>
  <si>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</si>
  <si>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</si>
  <si>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</si>
  <si>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</si>
  <si>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</si>
  <si>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</si>
  <si>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</si>
  <si>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</si>
  <si>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</si>
  <si>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</si>
  <si>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</si>
  <si>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</si>
  <si>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</si>
  <si>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</si>
  <si>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</si>
  <si>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</si>
  <si>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</si>
  <si>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</si>
  <si>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</si>
  <si>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</si>
  <si>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</si>
  <si>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</si>
  <si>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</si>
  <si>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</si>
  <si>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</si>
  <si>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</si>
  <si>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</si>
  <si>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</si>
  <si>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</si>
  <si>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</si>
  <si>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</si>
  <si>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</si>
  <si>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</si>
  <si>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</si>
  <si>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</si>
  <si>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</si>
  <si>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</si>
  <si>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</si>
  <si>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</si>
  <si>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</si>
  <si>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</si>
  <si>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</si>
  <si>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</si>
  <si>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</si>
  <si>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</si>
  <si>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</si>
  <si>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</si>
  <si>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</si>
  <si>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</si>
  <si>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</si>
  <si>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</si>
  <si>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</si>
  <si>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</si>
  <si>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</si>
  <si>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</si>
  <si>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</si>
  <si>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</si>
  <si>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</si>
  <si>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</si>
  <si>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</si>
  <si>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</si>
  <si>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</si>
  <si>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</si>
  <si>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</si>
  <si>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</si>
  <si>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</si>
  <si>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</si>
  <si>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</si>
  <si>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</si>
  <si>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</si>
  <si>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</si>
  <si>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</si>
  <si>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</si>
  <si>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</si>
  <si>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</si>
  <si>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</si>
  <si>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</si>
  <si>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</si>
  <si>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</si>
  <si>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</si>
  <si>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</si>
  <si>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</si>
  <si>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</si>
  <si>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</si>
  <si>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</si>
  <si>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</si>
  <si>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</si>
  <si>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</si>
  <si>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</si>
  <si>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</si>
  <si>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</si>
  <si>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</si>
  <si>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</si>
  <si>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</si>
  <si>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</si>
  <si>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</si>
  <si>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</si>
  <si>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</si>
  <si>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</si>
  <si>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</si>
  <si>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</si>
  <si>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</si>
  <si>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</si>
  <si>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</si>
  <si>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</si>
  <si>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</si>
  <si>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</si>
  <si>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</si>
  <si>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</si>
  <si>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</si>
  <si>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</si>
  <si>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</si>
  <si>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</si>
  <si>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</si>
  <si>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</si>
  <si>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</si>
  <si>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</si>
  <si>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</si>
  <si>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</si>
  <si>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</si>
  <si>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</si>
  <si>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</si>
  <si>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</si>
  <si>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</si>
  <si>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</si>
  <si>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</si>
  <si>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</si>
  <si>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</si>
  <si>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</si>
  <si>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</si>
  <si>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</si>
  <si>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</si>
  <si>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</si>
  <si>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</si>
  <si>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</si>
  <si>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</si>
  <si>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</si>
  <si>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</si>
  <si>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</si>
  <si>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</si>
  <si>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</si>
  <si>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</si>
  <si>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</si>
  <si>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</si>
  <si>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</si>
  <si>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</si>
  <si>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</si>
  <si>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</si>
  <si>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</si>
  <si>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</si>
  <si>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</si>
  <si>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</si>
  <si>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</si>
  <si>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</si>
  <si>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</si>
  <si>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</si>
  <si>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</si>
  <si>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</si>
  <si>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</si>
  <si>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</si>
  <si>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</si>
  <si>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</si>
  <si>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</si>
  <si>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</si>
  <si>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</si>
  <si>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</si>
  <si>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</si>
  <si>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</si>
  <si>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</si>
  <si>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</si>
  <si>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</si>
  <si>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</si>
  <si>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</si>
  <si>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</si>
  <si>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</si>
  <si>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</si>
  <si>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</si>
  <si>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</si>
  <si>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</si>
  <si>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</si>
  <si>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</si>
  <si>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</si>
  <si>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</si>
  <si>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</si>
  <si>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</si>
  <si>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</si>
  <si>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</si>
  <si>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</si>
  <si>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</si>
  <si>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</si>
  <si>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</si>
  <si>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</si>
  <si>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</si>
  <si>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</si>
  <si>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</si>
  <si>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</si>
  <si>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</si>
  <si>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</si>
  <si>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</si>
  <si>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</si>
  <si>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</si>
  <si>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</si>
  <si>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</si>
  <si>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</si>
  <si>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</si>
  <si>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</si>
  <si>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</si>
  <si>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</si>
  <si>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</si>
  <si>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</si>
  <si>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</si>
  <si>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</si>
  <si>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</si>
  <si>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</si>
  <si>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</si>
  <si>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</si>
  <si>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</si>
  <si>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</si>
  <si>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</si>
  <si>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</si>
  <si>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</si>
  <si>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</si>
  <si>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</si>
  <si>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</si>
  <si>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</si>
  <si>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</si>
  <si>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</si>
  <si>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</si>
  <si>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</si>
  <si>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</si>
  <si>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</si>
  <si>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</si>
  <si>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</si>
  <si>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</si>
  <si>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</si>
  <si>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</si>
  <si>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</si>
  <si>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</si>
  <si>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</si>
  <si>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</si>
  <si>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</si>
  <si>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</si>
  <si>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</si>
  <si>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</si>
  <si>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</si>
  <si>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</si>
  <si>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</si>
  <si>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</si>
  <si>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</si>
  <si>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</si>
  <si>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</si>
  <si>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</si>
  <si>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</si>
  <si>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</si>
  <si>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</si>
  <si>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</si>
  <si>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</si>
  <si>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</si>
  <si>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</si>
  <si>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</si>
  <si>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</si>
  <si>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</si>
  <si>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</si>
  <si>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</si>
  <si>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</si>
  <si>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</si>
  <si>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</si>
  <si>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</si>
  <si>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</si>
  <si>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</si>
  <si>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</si>
  <si>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</si>
  <si>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</si>
  <si>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</si>
  <si>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</si>
  <si>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</si>
  <si>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</si>
  <si>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</si>
  <si>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</si>
  <si>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</si>
  <si>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</si>
  <si>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</si>
  <si>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</si>
  <si>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</si>
  <si>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</si>
  <si>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</si>
  <si>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</si>
  <si>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</si>
  <si>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</si>
  <si>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</si>
  <si>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</si>
  <si>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</si>
  <si>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</si>
  <si>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</si>
  <si>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</si>
  <si>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</si>
  <si>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</si>
  <si>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</si>
  <si>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</si>
  <si>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</si>
  <si>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</si>
  <si>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</si>
  <si>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</si>
  <si>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</si>
  <si>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</si>
  <si>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</si>
  <si>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</si>
  <si>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</si>
  <si>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</si>
  <si>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</si>
  <si>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</si>
  <si>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</si>
  <si>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</si>
  <si>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</si>
  <si>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</si>
  <si>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</si>
  <si>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</si>
  <si>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</si>
  <si>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</si>
  <si>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</si>
  <si>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</si>
  <si>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</si>
  <si>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</si>
  <si>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</si>
  <si>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</si>
  <si>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</si>
  <si>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</si>
  <si>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</si>
  <si>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</si>
  <si>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</si>
  <si>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</si>
  <si>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</si>
  <si>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</si>
  <si>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</si>
  <si>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</si>
  <si>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</si>
  <si>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</si>
  <si>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</si>
  <si>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</si>
  <si>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</si>
  <si>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</si>
  <si>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</si>
  <si>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</si>
  <si>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</si>
  <si>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</si>
  <si>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</si>
  <si>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</si>
  <si>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</si>
  <si>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</si>
  <si>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</si>
  <si>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</si>
  <si>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</si>
  <si>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</si>
  <si>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</si>
  <si>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</si>
  <si>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</si>
  <si>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</si>
  <si>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</si>
  <si>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</si>
  <si>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</si>
  <si>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</si>
  <si>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</si>
  <si>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</si>
  <si>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</si>
  <si>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</si>
  <si>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</si>
  <si>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</si>
  <si>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</si>
  <si>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</si>
  <si>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</si>
  <si>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</si>
  <si>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</si>
  <si>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</si>
  <si>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</si>
  <si>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</si>
  <si>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</si>
  <si>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</si>
  <si>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</si>
  <si>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</si>
  <si>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</si>
  <si>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</si>
  <si>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</si>
  <si>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</si>
  <si>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</si>
  <si>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</si>
  <si>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</si>
  <si>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</si>
  <si>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</si>
  <si>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</si>
  <si>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</si>
  <si>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</si>
  <si>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</si>
  <si>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</si>
  <si>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</si>
  <si>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</si>
  <si>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</si>
  <si>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</si>
  <si>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</si>
  <si>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</si>
  <si>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</si>
  <si>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</si>
  <si>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</si>
  <si>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</si>
  <si>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</si>
  <si>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</si>
  <si>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</si>
  <si>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</si>
  <si>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</si>
  <si>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</si>
  <si>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</si>
  <si>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</si>
  <si>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</si>
  <si>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</si>
  <si>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</si>
  <si>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</si>
  <si>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</si>
  <si>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</si>
  <si>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</si>
  <si>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</si>
  <si>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</si>
  <si>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</si>
  <si>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</si>
  <si>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</si>
  <si>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</si>
  <si>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</si>
  <si>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</si>
  <si>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</si>
  <si>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</si>
  <si>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</si>
  <si>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</si>
  <si>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</si>
  <si>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</si>
  <si>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</si>
  <si>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</si>
  <si>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</si>
  <si>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</si>
  <si>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</si>
  <si>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</si>
  <si>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</si>
  <si>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</si>
  <si>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</si>
  <si>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</si>
  <si>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</si>
  <si>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</si>
  <si>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</si>
  <si>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</si>
  <si>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</si>
  <si>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</si>
  <si>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</si>
  <si>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</si>
  <si>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</si>
  <si>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</si>
  <si>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</si>
  <si>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</si>
  <si>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</si>
  <si>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</si>
  <si>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</si>
  <si>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</si>
  <si>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</si>
  <si>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</si>
  <si>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</si>
  <si>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</si>
  <si>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</si>
  <si>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</si>
  <si>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</si>
  <si>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</si>
  <si>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</si>
  <si>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</si>
  <si>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</si>
  <si>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</si>
  <si>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</si>
  <si>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</si>
  <si>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</si>
  <si>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</si>
  <si>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</si>
  <si>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</si>
  <si>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</si>
  <si>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</si>
  <si>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</si>
  <si>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</si>
  <si>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</si>
  <si>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</si>
  <si>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</si>
  <si>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</si>
  <si>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</si>
  <si>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</si>
  <si>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</si>
  <si>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</si>
  <si>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</si>
  <si>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</si>
  <si>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</si>
  <si>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</si>
  <si>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</si>
  <si>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</si>
  <si>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</si>
  <si>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</si>
  <si>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</si>
  <si>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</si>
  <si>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</si>
  <si>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</si>
  <si>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</si>
  <si>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</si>
  <si>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</si>
  <si>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</si>
  <si>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</si>
  <si>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</si>
  <si>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</si>
  <si>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</si>
  <si>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</si>
  <si>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</si>
  <si>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</si>
  <si>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</si>
  <si>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</si>
  <si>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</si>
  <si>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</si>
  <si>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</si>
  <si>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</si>
  <si>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</si>
  <si>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</si>
  <si>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</si>
  <si>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</si>
  <si>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</si>
  <si>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</si>
  <si>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</si>
  <si>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</si>
  <si>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</si>
  <si>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</si>
  <si>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</si>
  <si>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</si>
  <si>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</si>
  <si>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</si>
  <si>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</si>
  <si>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</si>
  <si>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</si>
  <si>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</si>
  <si>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</si>
  <si>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</si>
  <si>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</si>
  <si>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</si>
  <si>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</si>
  <si>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</si>
  <si>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</si>
  <si>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</si>
  <si>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</si>
  <si>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</si>
  <si>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</si>
  <si>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</si>
  <si>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</si>
  <si>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</si>
  <si>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</si>
  <si>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</si>
  <si>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</si>
  <si>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</si>
  <si>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</si>
  <si>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</si>
  <si>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</si>
  <si>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</si>
  <si>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</si>
  <si>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</si>
  <si>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</si>
  <si>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</si>
  <si>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</si>
  <si>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</si>
  <si>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</si>
  <si>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</si>
  <si>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</si>
  <si>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</si>
  <si>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</si>
  <si>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</si>
  <si>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</si>
  <si>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</si>
  <si>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</si>
  <si>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</si>
  <si>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</si>
  <si>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</si>
  <si>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</si>
  <si>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</si>
  <si>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</si>
  <si>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</si>
  <si>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</si>
  <si>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</si>
  <si>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</si>
  <si>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</si>
  <si>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</si>
  <si>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</si>
  <si>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</si>
  <si>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</si>
  <si>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</si>
  <si>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</si>
  <si>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</si>
  <si>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</si>
  <si>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</si>
  <si>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</si>
  <si>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</si>
  <si>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</si>
  <si>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</si>
  <si>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</si>
  <si>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</si>
  <si>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</si>
  <si>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</si>
  <si>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</si>
  <si>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</si>
  <si>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</si>
  <si>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</si>
  <si>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</si>
  <si>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</si>
  <si>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</si>
  <si>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</si>
  <si>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</si>
  <si>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</si>
  <si>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</si>
  <si>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</si>
  <si>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</si>
  <si>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</si>
  <si>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</si>
  <si>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</si>
  <si>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</si>
  <si>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</si>
  <si>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</si>
  <si>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</si>
  <si>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</si>
  <si>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</si>
  <si>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</si>
  <si>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</si>
  <si>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</si>
  <si>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</si>
  <si>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</si>
  <si>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</si>
  <si>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</si>
  <si>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</si>
  <si>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</si>
  <si>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</si>
  <si>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</si>
  <si>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</si>
  <si>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</si>
  <si>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</si>
  <si>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</si>
  <si>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</si>
  <si>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</si>
  <si>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</si>
  <si>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</si>
  <si>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</si>
  <si>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</si>
  <si>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</si>
  <si>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</si>
  <si>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</si>
  <si>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</si>
  <si>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</si>
  <si>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</si>
  <si>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</si>
  <si>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</si>
  <si>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</si>
  <si>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</si>
  <si>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</si>
  <si>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</si>
  <si>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</si>
  <si>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</si>
  <si>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</si>
  <si>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</si>
  <si>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</si>
  <si>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</si>
  <si>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</si>
  <si>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</si>
  <si>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</si>
  <si>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</si>
  <si>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</si>
  <si>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</si>
  <si>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</si>
  <si>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</si>
  <si>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</si>
  <si>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</si>
  <si>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</si>
  <si>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</si>
  <si>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</si>
  <si>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</si>
  <si>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</si>
  <si>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</si>
  <si>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</si>
  <si>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</si>
  <si>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</si>
  <si>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</si>
  <si>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</si>
  <si>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</si>
  <si>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</si>
  <si>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</si>
  <si>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</si>
  <si>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</si>
  <si>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</si>
  <si>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</si>
  <si>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</si>
  <si>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</si>
  <si>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</si>
  <si>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</si>
  <si>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</si>
  <si>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</si>
  <si>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</si>
  <si>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</si>
  <si>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</si>
  <si>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</si>
  <si>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</si>
  <si>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</si>
  <si>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</si>
  <si>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</si>
  <si>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</si>
  <si>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</si>
  <si>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</si>
  <si>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</si>
  <si>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</si>
  <si>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</si>
  <si>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</si>
  <si>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</si>
  <si>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</si>
  <si>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</si>
  <si>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</si>
  <si>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</si>
  <si>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</si>
  <si>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</si>
  <si>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</si>
  <si>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</si>
  <si>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</si>
  <si>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</si>
  <si>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</si>
  <si>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</si>
  <si>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</si>
  <si>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</si>
  <si>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</si>
  <si>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</si>
  <si>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</si>
  <si>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</si>
  <si>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</si>
  <si>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</si>
  <si>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</si>
  <si>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</si>
  <si>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</si>
  <si>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</si>
  <si>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</si>
  <si>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</si>
  <si>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</si>
  <si>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</si>
  <si>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</si>
  <si>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</si>
  <si>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</si>
  <si>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</si>
  <si>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</si>
  <si>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</si>
  <si>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</si>
  <si>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</si>
  <si>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</si>
  <si>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</si>
  <si>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</si>
  <si>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</si>
  <si>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</si>
  <si>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</si>
  <si>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</si>
  <si>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</si>
  <si>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</si>
  <si>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</si>
  <si>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</si>
  <si>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</si>
  <si>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</si>
  <si>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</si>
  <si>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</si>
  <si>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</si>
  <si>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</si>
  <si>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</si>
  <si>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</si>
  <si>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</si>
  <si>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</si>
  <si>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</si>
  <si>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</si>
  <si>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</si>
  <si>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</si>
  <si>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</si>
  <si>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</si>
  <si>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</si>
  <si>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</si>
  <si>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</si>
  <si>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</si>
  <si>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</si>
  <si>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</si>
  <si>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</si>
  <si>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</si>
  <si>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</si>
  <si>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</si>
  <si>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</si>
  <si>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</si>
  <si>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</si>
  <si>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</si>
  <si>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</si>
  <si>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</si>
  <si>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</si>
  <si>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</si>
  <si>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</si>
  <si>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</si>
  <si>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</si>
  <si>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</si>
  <si>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</si>
  <si>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</si>
  <si>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</si>
  <si>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</si>
  <si>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</si>
  <si>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</si>
  <si>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</si>
  <si>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</si>
  <si>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</si>
  <si>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</si>
  <si>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</si>
  <si>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</si>
  <si>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</si>
  <si>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</si>
  <si>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</si>
  <si>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</si>
  <si>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</si>
  <si>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</si>
  <si>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</si>
  <si>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</si>
  <si>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</si>
  <si>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</si>
  <si>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</si>
  <si>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</si>
  <si>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</si>
  <si>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</si>
  <si>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</si>
  <si>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</si>
  <si>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</si>
  <si>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</si>
  <si>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</si>
  <si>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</si>
  <si>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</si>
  <si>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</si>
  <si>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</si>
  <si>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</si>
  <si>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</si>
  <si>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</si>
  <si>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</si>
  <si>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</si>
  <si>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</si>
  <si>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</si>
  <si>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</si>
  <si>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</si>
  <si>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</si>
  <si>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</si>
  <si>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</si>
  <si>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</si>
  <si>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</si>
  <si>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</si>
  <si>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</si>
  <si>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</si>
  <si>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</si>
  <si>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</si>
  <si>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</si>
  <si>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</si>
  <si>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</si>
  <si>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</si>
  <si>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</si>
  <si>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</si>
  <si>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</si>
  <si>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</si>
  <si>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</si>
  <si>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</si>
  <si>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</si>
  <si>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</si>
  <si>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</si>
  <si>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</si>
  <si>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</si>
  <si>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</si>
  <si>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</si>
  <si>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</si>
  <si>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</si>
  <si>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</si>
  <si>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</si>
  <si>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</si>
  <si>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</si>
  <si>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</si>
  <si>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</si>
  <si>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</si>
  <si>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</si>
  <si>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</si>
  <si>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</si>
  <si>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</si>
  <si>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</si>
  <si>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</si>
  <si>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</si>
  <si>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</si>
  <si>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</si>
  <si>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</si>
  <si>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</si>
  <si>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</si>
  <si>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</si>
  <si>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</si>
  <si>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</si>
  <si>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</si>
  <si>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</si>
  <si>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</si>
  <si>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</si>
  <si>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</si>
  <si>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</si>
  <si>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</si>
  <si>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</si>
  <si>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</si>
  <si>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</si>
  <si>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</si>
  <si>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</si>
  <si>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</si>
  <si>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</si>
  <si>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</si>
  <si>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</si>
  <si>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</si>
  <si>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</si>
  <si>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</si>
  <si>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</si>
  <si>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</si>
  <si>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</si>
  <si>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</si>
  <si>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</si>
  <si>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</si>
  <si>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</si>
  <si>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</si>
  <si>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</si>
  <si>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</si>
  <si>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</si>
  <si>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</si>
  <si>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</si>
  <si>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</si>
  <si>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</si>
  <si>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</si>
  <si>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</si>
  <si>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</si>
  <si>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</si>
  <si>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</si>
  <si>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</si>
  <si>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</si>
  <si>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</si>
  <si>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</si>
  <si>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</si>
  <si>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</si>
  <si>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</si>
  <si>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</si>
  <si>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</si>
  <si>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</si>
  <si>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</si>
  <si>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</si>
  <si>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</si>
  <si>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</si>
  <si>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</si>
  <si>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</si>
  <si>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</si>
  <si>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</si>
  <si>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</si>
  <si>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</si>
  <si>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</si>
  <si>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</si>
  <si>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</si>
  <si>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</si>
  <si>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</si>
  <si>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</si>
  <si>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</si>
  <si>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</si>
  <si>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</si>
  <si>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</si>
  <si>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</si>
  <si>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</si>
  <si>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</si>
  <si>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</si>
  <si>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</si>
  <si>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</si>
  <si>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</si>
  <si>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</si>
  <si>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</si>
  <si>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</si>
  <si>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</si>
  <si>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</si>
  <si>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</si>
  <si>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</si>
  <si>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</si>
  <si>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</si>
  <si>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</si>
  <si>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</si>
  <si>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</si>
  <si>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</si>
  <si>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</si>
  <si>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</si>
  <si>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</si>
  <si>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</si>
  <si>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</si>
  <si>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</si>
  <si>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</si>
  <si>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</si>
  <si>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</si>
  <si>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</si>
  <si>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</si>
  <si>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</si>
  <si>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</si>
  <si>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</si>
  <si>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</si>
  <si>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</si>
  <si>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</si>
  <si>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</si>
  <si>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</si>
  <si>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</si>
  <si>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</si>
  <si>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</si>
  <si>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</si>
  <si>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</si>
  <si>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</si>
  <si>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</si>
  <si>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</si>
  <si>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</si>
  <si>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</si>
  <si>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</si>
  <si>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</si>
  <si>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</si>
  <si>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</si>
  <si>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</si>
  <si>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</si>
  <si>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</si>
  <si>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</si>
  <si>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</si>
  <si>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</si>
  <si>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</si>
  <si>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</si>
  <si>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</si>
  <si>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</si>
  <si>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</si>
  <si>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</si>
  <si>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</si>
  <si>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</si>
  <si>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</si>
  <si>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</si>
  <si>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</si>
  <si>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</si>
  <si>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</si>
  <si>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</si>
  <si>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</si>
  <si>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</si>
  <si>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</si>
  <si>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</si>
  <si>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</si>
  <si>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</si>
  <si>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</si>
  <si>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</si>
  <si>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</si>
  <si>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</si>
  <si>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</si>
  <si>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</si>
  <si>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</si>
  <si>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</si>
  <si>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</si>
  <si>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</si>
  <si>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</si>
  <si>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</si>
  <si>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</si>
  <si>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</si>
  <si>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</si>
  <si>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</si>
  <si>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</si>
  <si>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</si>
  <si>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</si>
  <si>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</si>
  <si>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</si>
  <si>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</si>
  <si>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</si>
  <si>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</si>
  <si>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</si>
  <si>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</si>
  <si>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</si>
  <si>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</si>
  <si>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</si>
  <si>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</si>
  <si>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</si>
  <si>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</si>
  <si>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</si>
  <si>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</si>
  <si>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</si>
  <si>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</si>
  <si>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</si>
  <si>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</si>
  <si>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</si>
  <si>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</si>
  <si>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</si>
  <si>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</si>
  <si>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</si>
  <si>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</si>
  <si>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</si>
  <si>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</si>
  <si>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</si>
  <si>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</si>
  <si>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</si>
  <si>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</si>
  <si>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</si>
  <si>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</si>
  <si>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</si>
  <si>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</si>
  <si>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</si>
  <si>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</si>
  <si>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</si>
  <si>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</si>
  <si>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</si>
  <si>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</si>
  <si>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</si>
  <si>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</si>
  <si>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</si>
  <si>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</si>
  <si>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</si>
  <si>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</si>
  <si>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</si>
  <si>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</si>
  <si>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</si>
  <si>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</si>
  <si>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</si>
  <si>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</si>
  <si>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</si>
  <si>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</si>
  <si>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</si>
  <si>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</si>
  <si>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</si>
  <si>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</si>
  <si>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</si>
  <si>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</si>
  <si>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</si>
  <si>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</si>
  <si>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</si>
  <si>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</si>
  <si>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</si>
  <si>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</si>
  <si>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</si>
  <si>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</si>
  <si>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</si>
  <si>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</si>
  <si>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</si>
  <si>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</si>
  <si>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</si>
  <si>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</si>
  <si>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</si>
  <si>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</si>
  <si>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</si>
  <si>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</si>
  <si>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</si>
  <si>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</si>
  <si>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</si>
  <si>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</si>
  <si>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</si>
  <si>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</si>
  <si>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</si>
  <si>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</si>
  <si>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</si>
  <si>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</si>
  <si>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</si>
  <si>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</si>
  <si>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</si>
  <si>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</si>
  <si>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</si>
  <si>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</si>
  <si>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</si>
  <si>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</si>
  <si>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</si>
  <si>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</si>
  <si>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</si>
  <si>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</si>
  <si>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</si>
  <si>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</si>
  <si>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</si>
  <si>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</si>
  <si>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</si>
  <si>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</si>
  <si>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</si>
  <si>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</si>
  <si>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</si>
  <si>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</si>
  <si>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</si>
  <si>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</si>
  <si>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</si>
  <si>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</si>
  <si>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</si>
  <si>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</si>
  <si>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</si>
  <si>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</si>
  <si>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</si>
  <si>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</si>
  <si>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</si>
  <si>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</si>
  <si>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</si>
  <si>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</si>
  <si>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</si>
  <si>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</si>
  <si>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</si>
  <si>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</si>
  <si>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</si>
  <si>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</si>
  <si>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</si>
  <si>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</si>
  <si>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</si>
  <si>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</si>
  <si>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</si>
  <si>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</si>
  <si>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</si>
  <si>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</si>
  <si>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</si>
  <si>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</si>
  <si>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</si>
  <si>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</si>
  <si>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</si>
  <si>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</si>
  <si>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</si>
  <si>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</si>
  <si>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</si>
  <si>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</si>
  <si>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</si>
  <si>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</si>
  <si>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</si>
  <si>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</si>
  <si>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</si>
  <si>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</si>
  <si>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</si>
  <si>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</si>
  <si>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</si>
  <si>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</si>
  <si>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</si>
  <si>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</si>
  <si>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</si>
  <si>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</si>
  <si>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</si>
  <si>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</si>
  <si>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</si>
  <si>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</si>
  <si>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</si>
  <si>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</si>
  <si>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</si>
  <si>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</si>
  <si>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</si>
  <si>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</si>
  <si>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</si>
  <si>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</si>
  <si>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</si>
  <si>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</si>
  <si>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</si>
  <si>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</si>
  <si>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</si>
  <si>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</si>
  <si>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</si>
  <si>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</si>
  <si>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</si>
  <si>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</si>
  <si>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</si>
  <si>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</si>
  <si>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</si>
  <si>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</si>
  <si>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</si>
  <si>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</si>
  <si>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</si>
  <si>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</si>
  <si>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</si>
  <si>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</si>
  <si>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</si>
  <si>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</si>
  <si>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</si>
  <si>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</si>
  <si>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</si>
  <si>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</si>
  <si>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</si>
  <si>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</si>
  <si>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</si>
  <si>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</si>
  <si>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</si>
  <si>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</si>
  <si>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</si>
  <si>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</si>
  <si>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</si>
  <si>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</si>
  <si>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</si>
  <si>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</si>
  <si>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</si>
  <si>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</si>
  <si>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</si>
  <si>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</si>
  <si>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</si>
  <si>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</si>
  <si>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</si>
  <si>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</si>
  <si>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</si>
  <si>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</si>
  <si>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</si>
  <si>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</si>
  <si>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</si>
  <si>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</si>
  <si>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</si>
  <si>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</si>
  <si>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</si>
  <si>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</si>
  <si>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</si>
  <si>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</si>
  <si>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</si>
  <si>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</si>
  <si>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</si>
  <si>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</si>
  <si>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</si>
  <si>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</si>
  <si>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</si>
  <si>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</si>
  <si>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</si>
  <si>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</si>
  <si>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</si>
  <si>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</si>
  <si>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</si>
  <si>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</si>
  <si>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</si>
  <si>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</si>
  <si>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</si>
  <si>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</si>
  <si>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</si>
  <si>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</si>
  <si>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</si>
  <si>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</si>
  <si>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</si>
  <si>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</si>
  <si>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</si>
  <si>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</si>
  <si>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</si>
  <si>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</si>
  <si>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</si>
  <si>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</si>
  <si>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</si>
  <si>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</si>
  <si>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</si>
  <si>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</si>
  <si>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</si>
  <si>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</si>
  <si>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</si>
  <si>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</si>
  <si>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</si>
  <si>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</si>
  <si>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</si>
  <si>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</si>
  <si>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</si>
  <si>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</si>
  <si>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</si>
  <si>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</si>
  <si>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</si>
  <si>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</si>
  <si>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</si>
  <si>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</si>
  <si>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</si>
  <si>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</si>
  <si>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</si>
  <si>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</si>
  <si>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</si>
  <si>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</si>
  <si>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</si>
  <si>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</si>
  <si>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</si>
  <si>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</si>
  <si>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</si>
  <si>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</si>
  <si>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</si>
  <si>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</si>
  <si>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</si>
  <si>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</si>
  <si>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</si>
  <si>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</si>
  <si>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</si>
  <si>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</si>
  <si>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</si>
  <si>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</si>
  <si>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</si>
  <si>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</si>
  <si>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</si>
  <si>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</si>
  <si>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</si>
  <si>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</si>
  <si>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</si>
  <si>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</si>
  <si>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</si>
  <si>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</si>
  <si>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</si>
  <si>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</si>
  <si>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</si>
  <si>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</si>
  <si>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</si>
  <si>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</si>
  <si>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</si>
  <si>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</si>
  <si>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</si>
  <si>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</si>
  <si>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</si>
  <si>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</si>
  <si>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</si>
  <si>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</si>
  <si>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</si>
  <si>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</si>
  <si>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</si>
  <si>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</si>
  <si>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</si>
  <si>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</si>
  <si>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</si>
  <si>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</si>
  <si>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</si>
  <si>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</si>
  <si>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</si>
  <si>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</si>
  <si>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</si>
  <si>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</si>
  <si>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</si>
  <si>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</si>
  <si>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</si>
  <si>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</si>
  <si>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</si>
  <si>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</si>
  <si>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</si>
  <si>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</si>
  <si>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</si>
  <si>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</si>
  <si>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</si>
  <si>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</si>
  <si>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</si>
  <si>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</si>
  <si>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</si>
  <si>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</si>
  <si>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</si>
  <si>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</si>
  <si>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</si>
  <si>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</si>
  <si>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</si>
  <si>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</si>
  <si>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</si>
  <si>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</si>
  <si>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</si>
  <si>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</si>
  <si>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</si>
  <si>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</si>
  <si>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</si>
  <si>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</si>
  <si>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</si>
  <si>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</si>
  <si>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</si>
  <si>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</si>
  <si>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</si>
  <si>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</si>
  <si>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</si>
  <si>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</si>
  <si>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</si>
  <si>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</si>
  <si>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</si>
  <si>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</si>
  <si>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</si>
  <si>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</si>
  <si>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</si>
  <si>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</si>
  <si>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</si>
  <si>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</si>
  <si>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</si>
  <si>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</si>
  <si>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</si>
  <si>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</si>
  <si>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</si>
  <si>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</si>
  <si>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</si>
  <si>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</si>
  <si>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</si>
  <si>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</si>
  <si>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</si>
  <si>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</si>
  <si>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</si>
  <si>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</si>
  <si>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</si>
  <si>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</si>
  <si>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</si>
  <si>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</si>
  <si>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</si>
  <si>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</si>
  <si>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</si>
  <si>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</si>
  <si>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</si>
  <si>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</si>
  <si>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</si>
  <si>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</si>
  <si>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</si>
  <si>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</si>
  <si>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</si>
  <si>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</si>
  <si>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</si>
  <si>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</si>
  <si>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</si>
  <si>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</si>
  <si>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</si>
  <si>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</si>
  <si>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</si>
  <si>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</si>
  <si>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</si>
  <si>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</si>
  <si>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</si>
  <si>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</si>
  <si>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</si>
  <si>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</si>
  <si>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</si>
  <si>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</si>
  <si>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</si>
  <si>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</si>
  <si>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</si>
  <si>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</si>
  <si>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</si>
  <si>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</si>
  <si>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</si>
  <si>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</si>
  <si>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</si>
  <si>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</si>
  <si>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</si>
  <si>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</si>
  <si>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</si>
  <si>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</si>
  <si>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</si>
  <si>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</si>
  <si>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</si>
  <si>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</si>
  <si>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</si>
  <si>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</si>
  <si>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</si>
  <si>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</si>
  <si>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</si>
  <si>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</si>
  <si>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</si>
  <si>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</si>
  <si>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</si>
  <si>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</si>
  <si>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</si>
  <si>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</si>
  <si>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</si>
  <si>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</si>
  <si>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</si>
  <si>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</si>
  <si>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</si>
  <si>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</si>
  <si>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</si>
  <si>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</si>
  <si>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</si>
  <si>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</si>
  <si>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</si>
  <si>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</si>
  <si>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</si>
  <si>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</si>
  <si>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</si>
  <si>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</si>
  <si>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</si>
  <si>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</si>
  <si>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</si>
  <si>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</si>
  <si>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</si>
  <si>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</si>
  <si>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</si>
  <si>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</si>
  <si>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</si>
  <si>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</si>
  <si>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</si>
  <si>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</si>
  <si>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</si>
  <si>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</si>
  <si>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</si>
  <si>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</si>
  <si>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</si>
  <si>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</si>
  <si>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</si>
  <si>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</si>
  <si>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</si>
  <si>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</si>
  <si>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</si>
  <si>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</si>
  <si>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</si>
  <si>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</si>
  <si>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</si>
  <si>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</si>
  <si>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</si>
  <si>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</si>
  <si>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</si>
  <si>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</si>
  <si>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</si>
  <si>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</si>
  <si>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</si>
  <si>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</si>
  <si>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</si>
  <si>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</si>
  <si>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</si>
  <si>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</si>
  <si>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</si>
  <si>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</si>
  <si>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</si>
  <si>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</si>
  <si>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</si>
  <si>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</si>
  <si>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</si>
  <si>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</si>
  <si>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</si>
  <si>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</si>
  <si>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</si>
  <si>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</si>
  <si>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</si>
  <si>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</si>
  <si>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</si>
  <si>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</si>
  <si>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</si>
  <si>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</si>
  <si>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</si>
  <si>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</si>
  <si>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</si>
  <si>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</si>
  <si>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</si>
  <si>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</si>
  <si>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</si>
  <si>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</si>
  <si>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</si>
  <si>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</si>
  <si>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</si>
  <si>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</si>
  <si>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</si>
  <si>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</si>
  <si>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</si>
  <si>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</si>
  <si>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</si>
  <si>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</si>
  <si>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</si>
  <si>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</si>
  <si>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</si>
  <si>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</si>
  <si>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</si>
  <si>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</si>
  <si>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</si>
  <si>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</si>
  <si>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</si>
  <si>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</si>
  <si>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</si>
  <si>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</si>
  <si>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</si>
  <si>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</si>
  <si>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</si>
  <si>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</si>
  <si>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</si>
  <si>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</si>
  <si>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</si>
  <si>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</si>
  <si>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</si>
  <si>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</si>
  <si>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</si>
  <si>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</si>
  <si>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</si>
  <si>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</si>
  <si>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</si>
  <si>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</si>
  <si>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</si>
  <si>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</si>
  <si>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</si>
  <si>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</si>
  <si>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</si>
  <si>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</si>
  <si>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</si>
  <si>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</si>
  <si>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</si>
  <si>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</si>
  <si>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</si>
  <si>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</si>
  <si>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</si>
  <si>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</si>
  <si>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</si>
  <si>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</si>
  <si>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</si>
  <si>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</si>
  <si>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</si>
  <si>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</si>
  <si>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</si>
  <si>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</si>
  <si>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</si>
  <si>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</si>
  <si>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</si>
  <si>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</si>
  <si>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</si>
  <si>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</si>
  <si>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</si>
  <si>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</si>
  <si>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</si>
  <si>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</si>
  <si>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</si>
  <si>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</si>
  <si>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</si>
  <si>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</si>
  <si>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</si>
  <si>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</si>
  <si>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</si>
  <si>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</si>
  <si>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</si>
  <si>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</si>
  <si>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</si>
  <si>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</si>
  <si>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</si>
  <si>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</si>
  <si>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</si>
  <si>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</si>
  <si>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</si>
  <si>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</si>
  <si>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</si>
  <si>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</si>
  <si>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</si>
  <si>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</si>
  <si>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</si>
  <si>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</si>
  <si>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</si>
  <si>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</si>
  <si>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</si>
  <si>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</si>
  <si>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</si>
  <si>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</si>
  <si>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</si>
  <si>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</si>
  <si>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</si>
  <si>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</si>
  <si>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</si>
  <si>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</si>
  <si>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</si>
  <si>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</si>
  <si>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</si>
  <si>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</si>
  <si>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</si>
  <si>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</si>
  <si>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</si>
  <si>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</si>
  <si>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</si>
  <si>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</si>
  <si>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</si>
  <si>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</si>
  <si>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</si>
  <si>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</si>
  <si>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</si>
  <si>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</si>
  <si>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</si>
  <si>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</si>
  <si>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</si>
  <si>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</si>
  <si>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</si>
  <si>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</si>
  <si>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</si>
  <si>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</si>
  <si>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</si>
  <si>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</si>
  <si>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</si>
  <si>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</si>
  <si>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</si>
  <si>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</si>
  <si>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</si>
  <si>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</si>
  <si>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</si>
  <si>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</si>
  <si>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</si>
  <si>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</si>
  <si>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</si>
  <si>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</si>
  <si>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</si>
  <si>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</si>
  <si>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</si>
  <si>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</si>
  <si>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</si>
  <si>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</si>
  <si>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</si>
  <si>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</si>
  <si>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</si>
  <si>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</si>
  <si>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</si>
  <si>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</si>
  <si>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</si>
  <si>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</si>
  <si>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</si>
  <si>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</si>
  <si>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</si>
  <si>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</si>
  <si>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</si>
  <si>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</si>
  <si>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</si>
  <si>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</si>
  <si>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</si>
  <si>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</si>
  <si>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</si>
  <si>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</si>
  <si>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</si>
  <si>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</si>
  <si>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</si>
  <si>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</si>
  <si>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</si>
  <si>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</si>
  <si>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</si>
  <si>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</si>
  <si>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</si>
  <si>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</si>
  <si>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</si>
  <si>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</si>
  <si>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</si>
  <si>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</si>
  <si>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</si>
  <si>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</si>
  <si>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</si>
  <si>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</si>
  <si>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</si>
  <si>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</si>
  <si>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</si>
  <si>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</si>
  <si>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</si>
  <si>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</si>
  <si>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</si>
  <si>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</si>
  <si>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</si>
  <si>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</si>
  <si>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</si>
  <si>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</si>
  <si>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</si>
  <si>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</si>
  <si>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</si>
  <si>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</si>
  <si>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</si>
  <si>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</si>
  <si>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</si>
  <si>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</si>
  <si>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</si>
  <si>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</si>
  <si>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</si>
  <si>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</si>
  <si>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</si>
  <si>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</si>
  <si>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</si>
  <si>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</si>
  <si>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</si>
  <si>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</si>
  <si>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</si>
  <si>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</si>
  <si>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</si>
  <si>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</si>
  <si>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</si>
  <si>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</si>
  <si>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</si>
  <si>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</si>
  <si>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</si>
  <si>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</si>
  <si>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</si>
  <si>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</si>
  <si>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</si>
  <si>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</si>
  <si>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</si>
  <si>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</si>
  <si>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</si>
  <si>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</si>
  <si>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</si>
  <si>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</si>
  <si>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</si>
  <si>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</si>
  <si>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</si>
  <si>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</si>
  <si>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</si>
  <si>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</si>
  <si>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</si>
  <si>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</si>
  <si>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</si>
  <si>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</si>
  <si>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</si>
  <si>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</si>
  <si>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</si>
  <si>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</si>
  <si>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</si>
  <si>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</si>
  <si>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</si>
  <si>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</si>
  <si>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</si>
  <si>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</si>
  <si>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</si>
  <si>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</si>
  <si>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</si>
  <si>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</si>
  <si>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</si>
  <si>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</si>
  <si>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</si>
  <si>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</si>
  <si>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</si>
  <si>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</si>
  <si>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</si>
  <si>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</si>
  <si>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</si>
  <si>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</si>
  <si>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</si>
  <si>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</si>
  <si>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</si>
  <si>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</si>
  <si>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</si>
  <si>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</si>
  <si>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</si>
  <si>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</si>
  <si>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</si>
  <si>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</si>
  <si>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</si>
  <si>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</si>
  <si>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</si>
  <si>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</si>
  <si>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</si>
  <si>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</si>
  <si>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</si>
  <si>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</si>
  <si>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</si>
  <si>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</si>
  <si>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</si>
  <si>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</si>
  <si>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</si>
  <si>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</si>
  <si>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</si>
  <si>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</si>
  <si>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</si>
  <si>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</si>
  <si>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</si>
  <si>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</si>
  <si>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</si>
  <si>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</si>
  <si>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</si>
  <si>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</si>
  <si>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</si>
  <si>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</si>
  <si>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</si>
  <si>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</si>
  <si>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</si>
  <si>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</si>
  <si>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</si>
  <si>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</si>
  <si>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</si>
  <si>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</si>
  <si>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</si>
  <si>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</si>
  <si>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</si>
  <si>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</si>
  <si>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</si>
  <si>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</si>
  <si>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</si>
  <si>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</si>
  <si>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</si>
  <si>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</si>
  <si>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</si>
  <si>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</si>
  <si>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</si>
  <si>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</si>
  <si>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</si>
  <si>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</si>
  <si>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</si>
  <si>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</si>
  <si>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</si>
  <si>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</si>
  <si>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</si>
  <si>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</si>
  <si>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</si>
  <si>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</si>
  <si>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</si>
  <si>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</si>
  <si>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</si>
  <si>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</si>
  <si>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</si>
  <si>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</si>
  <si>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</si>
  <si>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</si>
  <si>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</si>
  <si>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</si>
  <si>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</si>
  <si>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</si>
  <si>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</si>
  <si>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</si>
  <si>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</si>
  <si>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</si>
  <si>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</si>
  <si>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</si>
  <si>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</si>
  <si>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</si>
  <si>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</si>
  <si>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</si>
  <si>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</si>
  <si>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</si>
  <si>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</si>
  <si>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</si>
  <si>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</si>
  <si>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</si>
  <si>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</si>
  <si>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</si>
  <si>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</si>
  <si>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</si>
  <si>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</si>
  <si>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</si>
  <si>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</si>
  <si>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</si>
  <si>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</si>
  <si>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</si>
  <si>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</si>
  <si>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</si>
  <si>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</si>
  <si>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</si>
  <si>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</si>
  <si>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</si>
  <si>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</si>
  <si>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</si>
  <si>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</si>
  <si>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</si>
  <si>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</si>
  <si>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</si>
  <si>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</si>
  <si>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</si>
  <si>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</si>
  <si>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</si>
  <si>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</si>
  <si>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</si>
  <si>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</si>
  <si>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</si>
  <si>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</si>
  <si>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</si>
  <si>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</si>
  <si>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</si>
  <si>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</si>
  <si>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</si>
  <si>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</si>
  <si>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</si>
  <si>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</si>
  <si>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</si>
  <si>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</si>
  <si>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</si>
  <si>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</si>
  <si>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</si>
  <si>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</si>
  <si>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</si>
  <si>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</si>
  <si>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</si>
  <si>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</si>
  <si>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</si>
  <si>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</si>
  <si>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</si>
  <si>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</si>
  <si>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</si>
  <si>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</si>
  <si>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</si>
  <si>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</si>
  <si>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</si>
  <si>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</si>
  <si>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</si>
  <si>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</si>
  <si>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</si>
  <si>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</si>
  <si>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</si>
  <si>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</si>
  <si>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</si>
  <si>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</si>
  <si>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</si>
  <si>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</si>
  <si>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</si>
  <si>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</si>
  <si>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</si>
  <si>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</si>
  <si>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</si>
  <si>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</si>
  <si>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</si>
  <si>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</si>
  <si>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</si>
  <si>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</si>
  <si>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</si>
  <si>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</si>
  <si>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</si>
  <si>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</si>
  <si>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</si>
  <si>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</si>
  <si>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</si>
  <si>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</si>
  <si>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</si>
  <si>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</si>
  <si>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</si>
  <si>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</si>
  <si>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</si>
  <si>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</si>
  <si>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</si>
  <si>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</si>
  <si>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</si>
  <si>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</si>
  <si>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</si>
  <si>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</si>
  <si>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</si>
  <si>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</si>
  <si>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</si>
  <si>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</si>
  <si>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</si>
  <si>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</si>
  <si>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</si>
  <si>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</si>
  <si>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</si>
  <si>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</si>
  <si>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</si>
  <si>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</si>
  <si>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</si>
  <si>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</si>
  <si>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</si>
  <si>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</si>
  <si>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</si>
  <si>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</si>
  <si>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</si>
  <si>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</si>
  <si>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</si>
  <si>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</si>
  <si>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</si>
  <si>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</si>
  <si>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</si>
  <si>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</si>
  <si>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</si>
  <si>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</si>
  <si>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</si>
  <si>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</si>
  <si>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</si>
  <si>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</si>
  <si>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</si>
  <si>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</si>
  <si>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</si>
  <si>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</si>
  <si>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</si>
  <si>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</si>
  <si>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</si>
  <si>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</si>
  <si>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</si>
  <si>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</si>
  <si>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</si>
  <si>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</si>
  <si>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</si>
  <si>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</si>
  <si>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</si>
  <si>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</si>
  <si>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</si>
  <si>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</si>
  <si>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</si>
  <si>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</si>
  <si>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</si>
  <si>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</si>
  <si>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</si>
  <si>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</si>
  <si>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</si>
  <si>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</si>
  <si>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</si>
  <si>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</si>
  <si>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</si>
  <si>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</si>
  <si>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</si>
  <si>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</si>
  <si>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</si>
  <si>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</si>
  <si>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</si>
  <si>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</si>
  <si>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</si>
  <si>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</si>
  <si>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</si>
  <si>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</si>
  <si>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</si>
  <si>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</si>
  <si>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</si>
  <si>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</si>
  <si>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</si>
  <si>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</si>
  <si>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</si>
  <si>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</si>
  <si>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</si>
  <si>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</si>
  <si>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</si>
  <si>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</si>
  <si>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</si>
  <si>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</si>
  <si>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</si>
  <si>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</si>
  <si>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</si>
  <si>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</si>
  <si>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</si>
  <si>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</si>
  <si>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</si>
  <si>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</si>
  <si>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</si>
  <si>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</si>
  <si>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</si>
  <si>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</si>
  <si>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</si>
  <si>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</si>
  <si>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</si>
  <si>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</si>
  <si>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</si>
  <si>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</si>
  <si>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</si>
  <si>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</si>
  <si>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</si>
  <si>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</si>
  <si>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</si>
  <si>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</si>
  <si>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</si>
  <si>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</si>
  <si>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</si>
  <si>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</si>
  <si>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</si>
  <si>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</si>
  <si>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</si>
  <si>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</si>
  <si>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</si>
  <si>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</si>
  <si>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</si>
  <si>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</si>
  <si>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</si>
  <si>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</si>
  <si>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</si>
  <si>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</si>
  <si>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</si>
  <si>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</si>
  <si>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</si>
  <si>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</si>
  <si>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</si>
  <si>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</si>
  <si>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</si>
  <si>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</si>
  <si>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</si>
  <si>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</si>
  <si>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</si>
  <si>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</si>
  <si>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</si>
  <si>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</si>
  <si>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</si>
  <si>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</si>
  <si>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</si>
  <si>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</si>
  <si>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</si>
  <si>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</si>
  <si>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</si>
  <si>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</si>
  <si>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</si>
  <si>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</si>
  <si>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</si>
  <si>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</si>
  <si>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</si>
  <si>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</si>
  <si>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</si>
  <si>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</si>
  <si>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</si>
  <si>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</si>
  <si>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</si>
  <si>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</si>
  <si>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</si>
  <si>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</si>
  <si>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</si>
  <si>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</si>
  <si>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</si>
  <si>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</si>
  <si>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</si>
  <si>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</si>
  <si>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</si>
  <si>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</si>
  <si>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</si>
  <si>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</si>
  <si>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</si>
  <si>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</si>
  <si>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</si>
  <si>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</si>
  <si>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</si>
  <si>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</si>
  <si>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</si>
  <si>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</si>
  <si>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</si>
  <si>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</si>
  <si>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</si>
  <si>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</si>
  <si>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</si>
  <si>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</si>
  <si>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</si>
  <si>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</si>
  <si>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</si>
  <si>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</si>
  <si>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</si>
  <si>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</si>
  <si>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</si>
  <si>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</si>
  <si>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</si>
  <si>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</si>
  <si>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</si>
  <si>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</si>
  <si>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</si>
  <si>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</si>
  <si>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</si>
  <si>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</si>
  <si>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</si>
  <si>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</si>
  <si>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</si>
  <si>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</si>
  <si>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</si>
  <si>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</si>
  <si>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</si>
  <si>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</si>
  <si>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</si>
  <si>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</si>
  <si>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</si>
  <si>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</si>
  <si>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</si>
  <si>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</si>
  <si>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</si>
  <si>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</si>
  <si>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</si>
  <si>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</si>
  <si>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</si>
  <si>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</si>
  <si>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</si>
  <si>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</si>
  <si>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</si>
  <si>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</si>
  <si>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</si>
  <si>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</si>
  <si>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</si>
  <si>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</si>
  <si>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</si>
  <si>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</si>
  <si>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</si>
  <si>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</si>
  <si>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</si>
  <si>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</si>
  <si>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</si>
  <si>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</si>
  <si>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</si>
  <si>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</si>
  <si>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</si>
  <si>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</si>
  <si>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</si>
  <si>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</si>
  <si>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</si>
  <si>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</si>
  <si>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</si>
  <si>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</si>
  <si>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</si>
  <si>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</si>
  <si>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</si>
  <si>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</si>
  <si>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</si>
  <si>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</si>
  <si>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</si>
  <si>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</si>
  <si>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</si>
  <si>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</si>
  <si>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</si>
  <si>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</si>
  <si>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</si>
  <si>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</si>
  <si>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</si>
  <si>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</si>
  <si>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</si>
  <si>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</si>
  <si>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</si>
  <si>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</si>
  <si>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</si>
  <si>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</si>
  <si>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</si>
  <si>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</si>
  <si>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</si>
  <si>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</si>
  <si>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</si>
  <si>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</si>
  <si>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</si>
  <si>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</si>
  <si>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</si>
  <si>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</si>
  <si>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</si>
  <si>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</si>
  <si>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</si>
  <si>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</si>
  <si>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</si>
  <si>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</si>
  <si>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</si>
  <si>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</si>
  <si>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</si>
  <si>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</si>
  <si>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</si>
  <si>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</si>
  <si>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</si>
  <si>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</si>
  <si>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</si>
  <si>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</si>
  <si>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</si>
  <si>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</si>
  <si>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</si>
  <si>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</si>
  <si>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</si>
  <si>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</si>
  <si>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</si>
  <si>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</si>
  <si>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</si>
  <si>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</si>
  <si>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</si>
  <si>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</si>
  <si>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</si>
  <si>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</si>
  <si>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</si>
  <si>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</si>
  <si>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</si>
  <si>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</si>
  <si>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</si>
  <si>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</si>
  <si>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</si>
  <si>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</si>
  <si>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</si>
  <si>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</si>
  <si>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</si>
  <si>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</si>
  <si>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</si>
  <si>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</si>
  <si>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</si>
  <si>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</si>
  <si>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</si>
  <si>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</si>
  <si>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</si>
  <si>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</si>
  <si>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</si>
  <si>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</si>
  <si>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</si>
  <si>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</si>
  <si>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</si>
  <si>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</si>
  <si>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</si>
  <si>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</si>
  <si>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</si>
  <si>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</si>
  <si>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</si>
  <si>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</si>
  <si>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</si>
  <si>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</si>
  <si>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</si>
  <si>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</si>
  <si>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</si>
  <si>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</si>
  <si>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</si>
  <si>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</si>
  <si>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</si>
  <si>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</si>
  <si>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</si>
  <si>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</si>
  <si>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</si>
  <si>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</si>
  <si>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</si>
  <si>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</si>
  <si>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</si>
  <si>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</si>
  <si>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</si>
  <si>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</si>
  <si>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</si>
  <si>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</si>
  <si>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</si>
  <si>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</si>
  <si>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</si>
  <si>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</si>
  <si>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</si>
  <si>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</si>
  <si>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</si>
  <si>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</si>
  <si>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</si>
  <si>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</si>
  <si>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</si>
  <si>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</si>
  <si>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</si>
  <si>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</si>
  <si>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</si>
  <si>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</si>
  <si>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</si>
  <si>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</si>
  <si>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</si>
  <si>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</si>
  <si>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</si>
  <si>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</si>
  <si>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</si>
  <si>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</si>
  <si>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</si>
  <si>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</si>
  <si>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</si>
  <si>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</si>
  <si>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</si>
  <si>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</si>
  <si>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</si>
  <si>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</si>
  <si>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</si>
  <si>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</si>
  <si>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</si>
  <si>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</si>
  <si>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</si>
  <si>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</si>
  <si>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</si>
  <si>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</si>
  <si>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</si>
  <si>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</si>
  <si>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</si>
  <si>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</si>
  <si>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</si>
  <si>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</si>
  <si>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</si>
  <si>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</si>
  <si>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</si>
  <si>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</si>
  <si>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</si>
  <si>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</si>
  <si>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</si>
  <si>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</si>
  <si>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</si>
  <si>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</si>
  <si>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</si>
  <si>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</si>
  <si>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</si>
  <si>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</si>
  <si>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</si>
  <si>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</si>
  <si>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</si>
  <si>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</si>
  <si>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</si>
  <si>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</si>
  <si>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</si>
  <si>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</si>
  <si>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</si>
  <si>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</si>
  <si>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</si>
  <si>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</si>
  <si>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</si>
  <si>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</si>
  <si>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</si>
  <si>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</si>
  <si>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</si>
  <si>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</si>
  <si>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</si>
  <si>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</si>
  <si>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</si>
  <si>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</si>
  <si>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</si>
  <si>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</si>
  <si>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</si>
  <si>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</si>
  <si>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</si>
  <si>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</si>
  <si>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</si>
  <si>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</si>
  <si>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</si>
  <si>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</si>
  <si>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</si>
  <si>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</si>
  <si>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</si>
  <si>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</si>
  <si>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</si>
  <si>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</si>
  <si>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</si>
  <si>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</si>
  <si>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</si>
  <si>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</si>
  <si>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</si>
  <si>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</si>
  <si>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</si>
  <si>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</si>
  <si>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</si>
  <si>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</si>
  <si>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</si>
  <si>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</si>
  <si>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</si>
  <si>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</si>
  <si>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</si>
  <si>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</si>
  <si>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</si>
  <si>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</si>
  <si>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</si>
  <si>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</si>
  <si>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</si>
  <si>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</si>
  <si>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</si>
  <si>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</si>
  <si>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</si>
  <si>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</si>
  <si>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</si>
  <si>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</si>
  <si>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</si>
  <si>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</si>
  <si>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</si>
  <si>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</si>
  <si>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</si>
  <si>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</si>
  <si>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</si>
  <si>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</si>
  <si>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</si>
  <si>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</si>
  <si>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</si>
  <si>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</si>
  <si>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</si>
  <si>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</si>
  <si>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</si>
  <si>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</si>
  <si>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</si>
  <si>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</si>
  <si>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</si>
  <si>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</si>
  <si>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</si>
  <si>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</si>
  <si>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</si>
  <si>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</si>
  <si>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</si>
  <si>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</si>
  <si>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</si>
  <si>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</si>
  <si>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</si>
  <si>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</si>
  <si>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</si>
  <si>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</si>
  <si>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</si>
  <si>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</si>
  <si>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</si>
  <si>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</si>
  <si>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</si>
  <si>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</si>
  <si>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</si>
  <si>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</si>
  <si>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</si>
  <si>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</si>
  <si>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</si>
  <si>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</si>
  <si>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</si>
  <si>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</si>
  <si>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</si>
  <si>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</si>
  <si>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</si>
  <si>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</si>
  <si>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</si>
  <si>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</si>
  <si>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</si>
  <si>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</si>
  <si>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</si>
  <si>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</si>
  <si>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</si>
  <si>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</si>
  <si>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</si>
  <si>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</si>
  <si>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</si>
  <si>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</si>
  <si>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</si>
  <si>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</si>
  <si>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</si>
  <si>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</si>
  <si>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</si>
  <si>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</si>
  <si>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</si>
  <si>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</si>
  <si>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</si>
  <si>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</si>
  <si>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</si>
  <si>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</si>
  <si>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</si>
  <si>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</si>
  <si>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</si>
  <si>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</si>
  <si>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</si>
  <si>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</si>
  <si>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</si>
  <si>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</si>
  <si>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</si>
  <si>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</si>
  <si>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</si>
  <si>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</si>
  <si>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</si>
  <si>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</si>
  <si>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</si>
  <si>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</si>
  <si>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</si>
  <si>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</si>
  <si>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</si>
  <si>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</si>
  <si>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</si>
  <si>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</si>
  <si>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</si>
  <si>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</si>
  <si>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</si>
  <si>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</si>
  <si>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</si>
  <si>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</si>
  <si>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</si>
  <si>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</si>
  <si>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</si>
  <si>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</si>
  <si>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</si>
  <si>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</si>
  <si>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</si>
  <si>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</si>
  <si>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</si>
  <si>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</si>
  <si>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</si>
  <si>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</si>
  <si>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</si>
  <si>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</si>
  <si>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</si>
  <si>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</si>
  <si>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</si>
  <si>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</si>
  <si>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</si>
  <si>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</si>
  <si>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</si>
  <si>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</si>
  <si>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</si>
  <si>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</si>
  <si>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</si>
  <si>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</si>
  <si>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</si>
  <si>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</si>
  <si>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</si>
  <si>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</si>
  <si>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</si>
  <si>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</si>
  <si>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</si>
  <si>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</si>
  <si>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</si>
  <si>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</si>
  <si>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</si>
  <si>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</si>
  <si>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</si>
  <si>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</si>
  <si>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</si>
  <si>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</si>
  <si>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</si>
  <si>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</si>
  <si>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</si>
  <si>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</si>
  <si>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</si>
  <si>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</si>
  <si>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</si>
  <si>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</si>
  <si>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</si>
  <si>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</si>
  <si>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</si>
  <si>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</si>
  <si>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</si>
  <si>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</si>
  <si>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</si>
  <si>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</si>
  <si>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</si>
  <si>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</si>
  <si>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</si>
  <si>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</si>
  <si>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</si>
  <si>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</si>
  <si>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</si>
  <si>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</si>
  <si>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</si>
  <si>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</si>
  <si>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</si>
  <si>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</si>
  <si>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</si>
  <si>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</si>
  <si>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</si>
  <si>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</si>
  <si>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</si>
  <si>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</si>
  <si>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</si>
  <si>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</si>
  <si>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</si>
  <si>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</si>
  <si>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</si>
  <si>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</si>
  <si>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</si>
  <si>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</si>
  <si>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</si>
  <si>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</si>
  <si>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</si>
  <si>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</si>
  <si>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</si>
  <si>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</si>
  <si>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</si>
  <si>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</si>
  <si>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</si>
  <si>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</si>
  <si>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</si>
  <si>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</si>
  <si>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</si>
  <si>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</si>
  <si>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</si>
  <si>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</si>
  <si>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</si>
  <si>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</si>
  <si>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</si>
  <si>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</si>
  <si>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</si>
  <si>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</si>
  <si>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</si>
  <si>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</si>
  <si>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</si>
  <si>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</si>
  <si>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</si>
  <si>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</si>
  <si>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</si>
  <si>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</si>
  <si>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</si>
  <si>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</si>
  <si>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</si>
  <si>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</si>
  <si>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</si>
  <si>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</si>
  <si>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</si>
  <si>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</si>
  <si>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</si>
  <si>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</si>
  <si>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</si>
  <si>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</si>
  <si>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</si>
  <si>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</si>
  <si>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</si>
  <si>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</si>
  <si>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</si>
  <si>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</si>
  <si>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</si>
  <si>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</si>
  <si>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</si>
  <si>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</si>
  <si>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</si>
  <si>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</si>
  <si>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</si>
  <si>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</si>
  <si>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</si>
  <si>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</si>
  <si>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</si>
  <si>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</si>
  <si>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</si>
  <si>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</si>
  <si>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</si>
  <si>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</si>
  <si>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</si>
  <si>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</si>
  <si>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</si>
  <si>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</si>
  <si>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</si>
  <si>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</si>
  <si>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</si>
  <si>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</si>
  <si>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</si>
  <si>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</si>
  <si>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</si>
  <si>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</si>
  <si>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</si>
  <si>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</si>
  <si>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</si>
  <si>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</si>
  <si>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</si>
  <si>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</si>
  <si>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</si>
  <si>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</si>
  <si>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</si>
  <si>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</si>
  <si>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</si>
  <si>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</si>
  <si>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</si>
  <si>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</si>
  <si>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</si>
  <si>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</si>
  <si>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</si>
  <si>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</si>
  <si>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</si>
  <si>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</si>
  <si>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</si>
  <si>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</si>
  <si>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</si>
  <si>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</si>
  <si>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</si>
  <si>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</si>
  <si>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</si>
  <si>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</si>
  <si>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</si>
  <si>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</si>
  <si>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</si>
  <si>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</si>
  <si>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</si>
  <si>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</si>
  <si>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</si>
  <si>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</si>
  <si>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</si>
  <si>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</si>
  <si>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</si>
  <si>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</si>
  <si>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</si>
  <si>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</si>
  <si>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</si>
  <si>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</si>
  <si>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</si>
  <si>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</si>
  <si>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</si>
  <si>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</si>
  <si>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</si>
  <si>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</si>
  <si>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</si>
  <si>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</si>
  <si>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</si>
  <si>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</si>
  <si>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</si>
  <si>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</si>
  <si>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</si>
  <si>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</si>
  <si>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</si>
  <si>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</si>
  <si>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</si>
  <si>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</si>
  <si>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</si>
  <si>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</si>
  <si>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</si>
  <si>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</si>
  <si>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</si>
  <si>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</si>
  <si>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</si>
  <si>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</si>
  <si>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</si>
  <si>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</si>
  <si>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</si>
  <si>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</si>
  <si>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</si>
  <si>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</si>
  <si>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</si>
  <si>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</si>
  <si>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</si>
  <si>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</si>
  <si>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</si>
  <si>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</si>
  <si>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</si>
  <si>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</si>
  <si>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</si>
  <si>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</si>
  <si>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</si>
  <si>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</si>
  <si>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</si>
  <si>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</si>
  <si>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</si>
  <si>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</si>
  <si>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</si>
  <si>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</si>
  <si>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</si>
  <si>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</si>
  <si>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</si>
  <si>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</si>
  <si>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</si>
  <si>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</si>
  <si>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</si>
  <si>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</si>
  <si>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</si>
  <si>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</si>
  <si>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</si>
  <si>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</si>
  <si>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</si>
  <si>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</si>
  <si>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</si>
  <si>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</si>
  <si>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</si>
  <si>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</si>
  <si>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</si>
  <si>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</si>
  <si>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</si>
  <si>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</si>
  <si>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</si>
  <si>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</si>
  <si>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</si>
  <si>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</si>
  <si>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</si>
  <si>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</si>
  <si>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</si>
  <si>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</si>
  <si>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</si>
  <si>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</si>
  <si>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</si>
  <si>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</si>
  <si>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</si>
  <si>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</si>
  <si>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</si>
  <si>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</si>
  <si>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</si>
  <si>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</si>
  <si>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</si>
  <si>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</si>
  <si>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</si>
  <si>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</si>
  <si>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</si>
  <si>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</si>
  <si>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</si>
  <si>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</si>
  <si>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</si>
  <si>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</si>
  <si>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</si>
  <si>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</si>
  <si>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</si>
  <si>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</si>
  <si>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</si>
  <si>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</si>
  <si>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</si>
  <si>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</si>
  <si>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</si>
  <si>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</si>
  <si>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</si>
  <si>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</si>
  <si>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</si>
  <si>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</si>
  <si>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</si>
  <si>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</si>
  <si>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</si>
  <si>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</si>
  <si>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</si>
  <si>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</si>
  <si>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</si>
  <si>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</si>
  <si>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</si>
  <si>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</si>
  <si>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</si>
  <si>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</si>
  <si>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</si>
  <si>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</si>
  <si>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</si>
  <si>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</si>
  <si>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</si>
  <si>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</si>
  <si>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</si>
  <si>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</si>
  <si>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</si>
  <si>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</si>
  <si>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</si>
  <si>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</si>
  <si>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</si>
  <si>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</si>
  <si>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</si>
  <si>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</si>
  <si>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</si>
  <si>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</si>
  <si>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</si>
  <si>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</si>
  <si>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</si>
  <si>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</si>
  <si>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</si>
  <si>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</si>
  <si>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</si>
  <si>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</si>
  <si>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</si>
  <si>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</si>
  <si>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</si>
  <si>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</si>
  <si>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</si>
  <si>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</si>
  <si>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</si>
  <si>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</si>
  <si>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</si>
  <si>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</si>
  <si>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</si>
  <si>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</si>
  <si>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</si>
  <si>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</si>
  <si>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</si>
  <si>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</si>
  <si>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</si>
  <si>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</si>
  <si>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</si>
  <si>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</si>
  <si>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</si>
  <si>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</si>
  <si>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</si>
  <si>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</si>
  <si>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</si>
  <si>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</si>
  <si>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</si>
  <si>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</si>
  <si>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</si>
  <si>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</si>
  <si>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</si>
  <si>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</si>
  <si>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</si>
  <si>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</si>
  <si>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</si>
  <si>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</si>
  <si>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</si>
  <si>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</si>
  <si>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</si>
  <si>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</si>
  <si>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</si>
  <si>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</si>
  <si>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</si>
  <si>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</si>
  <si>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</si>
  <si>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</si>
  <si>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</si>
  <si>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</si>
  <si>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</si>
  <si>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</si>
  <si>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</si>
  <si>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</si>
  <si>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</si>
  <si>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</si>
  <si>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</si>
  <si>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</si>
  <si>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</si>
  <si>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</si>
  <si>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</si>
  <si>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</si>
  <si>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</si>
  <si>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</si>
  <si>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</si>
  <si>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</si>
  <si>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</si>
  <si>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</si>
  <si>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</si>
  <si>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</si>
  <si>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</si>
  <si>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</si>
  <si>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</si>
  <si>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</si>
  <si>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</si>
  <si>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</si>
  <si>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</si>
  <si>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</si>
  <si>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</si>
  <si>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</si>
  <si>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</si>
  <si>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</si>
  <si>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</si>
  <si>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</si>
  <si>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</si>
  <si>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</si>
  <si>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</si>
  <si>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</si>
  <si>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</si>
  <si>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</si>
  <si>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</si>
  <si>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</si>
  <si>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</si>
  <si>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</si>
  <si>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</si>
  <si>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</si>
  <si>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</si>
  <si>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</si>
  <si>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</si>
  <si>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</si>
  <si>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</si>
  <si>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</si>
  <si>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</si>
  <si>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</si>
  <si>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</si>
  <si>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</si>
  <si>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</si>
  <si>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</si>
  <si>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</si>
  <si>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</si>
  <si>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</si>
  <si>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</si>
  <si>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</si>
  <si>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</si>
  <si>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</si>
  <si>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</si>
  <si>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</si>
  <si>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</si>
  <si>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</si>
  <si>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</si>
  <si>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</si>
  <si>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</si>
  <si>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</si>
  <si>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</si>
  <si>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</si>
  <si>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</si>
  <si>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</si>
  <si>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</si>
  <si>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</si>
  <si>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</si>
  <si>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</si>
  <si>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</si>
  <si>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</si>
  <si>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</si>
  <si>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</si>
  <si>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</si>
  <si>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</si>
  <si>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</si>
  <si>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</si>
  <si>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</si>
  <si>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</si>
  <si>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</si>
  <si>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</si>
  <si>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</si>
  <si>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</si>
  <si>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</si>
  <si>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</si>
  <si>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</si>
  <si>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</si>
  <si>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</si>
  <si>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</si>
  <si>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</si>
  <si>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</si>
  <si>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</si>
  <si>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</si>
  <si>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</si>
  <si>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</si>
  <si>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</si>
  <si>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</si>
  <si>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</si>
  <si>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</si>
  <si>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</si>
  <si>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</si>
  <si>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</si>
  <si>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</si>
  <si>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</si>
  <si>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</si>
  <si>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</si>
  <si>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</si>
  <si>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</si>
  <si>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</si>
  <si>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</si>
  <si>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</si>
  <si>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</si>
  <si>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</si>
  <si>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</si>
  <si>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</si>
  <si>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</si>
  <si>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</si>
  <si>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</si>
  <si>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</si>
  <si>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</si>
  <si>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</si>
  <si>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</si>
  <si>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</si>
  <si>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</si>
  <si>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</si>
  <si>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</si>
  <si>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</si>
  <si>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</si>
  <si>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</si>
  <si>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</si>
  <si>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</si>
  <si>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</si>
  <si>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</si>
  <si>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</si>
  <si>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</si>
  <si>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</si>
  <si>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</si>
  <si>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</si>
  <si>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</si>
  <si>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</si>
  <si>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</si>
  <si>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</si>
  <si>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</si>
  <si>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</si>
  <si>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</si>
  <si>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</si>
  <si>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</si>
  <si>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</si>
  <si>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</si>
  <si>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</si>
  <si>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</si>
  <si>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</si>
  <si>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</si>
  <si>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</si>
  <si>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</si>
  <si>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</si>
  <si>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</si>
  <si>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</si>
  <si>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</si>
  <si>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</si>
  <si>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</si>
  <si>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</si>
  <si>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</si>
  <si>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</si>
  <si>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</si>
  <si>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</si>
  <si>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</si>
  <si>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</si>
  <si>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</si>
  <si>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</si>
  <si>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</si>
  <si>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</si>
  <si>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</si>
  <si>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</si>
  <si>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</si>
  <si>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</si>
  <si>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</si>
  <si>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</si>
  <si>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</si>
  <si>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</si>
  <si>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</si>
  <si>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</si>
  <si>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</si>
  <si>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</si>
  <si>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</si>
  <si>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</si>
  <si>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</si>
  <si>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</si>
  <si>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</si>
  <si>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</si>
  <si>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</si>
  <si>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</si>
  <si>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</si>
  <si>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</si>
  <si>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</si>
  <si>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</si>
  <si>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</si>
  <si>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</si>
  <si>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</si>
  <si>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</si>
  <si>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</si>
  <si>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</si>
  <si>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</si>
  <si>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</si>
  <si>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</si>
  <si>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</si>
  <si>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</si>
  <si>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</si>
  <si>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</si>
  <si>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</si>
  <si>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</si>
  <si>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</si>
  <si>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</si>
  <si>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</si>
  <si>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</si>
  <si>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</si>
  <si>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</si>
  <si>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</si>
  <si>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</si>
  <si>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</si>
  <si>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</si>
  <si>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</si>
  <si>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</si>
  <si>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</si>
  <si>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</si>
  <si>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</si>
  <si>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</si>
  <si>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</si>
  <si>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</si>
  <si>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</si>
  <si>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</si>
  <si>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</si>
  <si>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</si>
  <si>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</si>
  <si>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</si>
  <si>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</si>
  <si>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</si>
  <si>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</si>
  <si>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</si>
  <si>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</si>
  <si>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</si>
  <si>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</si>
  <si>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</si>
  <si>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</si>
  <si>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</si>
  <si>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</si>
  <si>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</si>
  <si>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</si>
  <si>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</si>
  <si>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</si>
  <si>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</si>
  <si>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</si>
  <si>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</si>
  <si>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</si>
  <si>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</si>
  <si>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</si>
  <si>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</si>
  <si>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</si>
  <si>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</si>
  <si>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</si>
  <si>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</si>
  <si>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</si>
  <si>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</si>
  <si>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</si>
  <si>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</si>
  <si>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</si>
  <si>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</si>
  <si>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</si>
  <si>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</si>
  <si>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</si>
  <si>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</si>
  <si>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</si>
  <si>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</si>
  <si>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</si>
  <si>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</si>
  <si>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</si>
  <si>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</si>
  <si>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</si>
  <si>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</si>
  <si>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</si>
  <si>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</si>
  <si>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</si>
  <si>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</si>
  <si>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</si>
  <si>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</si>
  <si>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</si>
  <si>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</si>
  <si>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</si>
  <si>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</si>
  <si>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</si>
  <si>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</si>
  <si>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</si>
  <si>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</si>
  <si>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</si>
  <si>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</si>
  <si>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</si>
  <si>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</si>
  <si>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</si>
  <si>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</si>
  <si>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</si>
  <si>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</si>
  <si>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</si>
  <si>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</si>
  <si>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</si>
  <si>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</si>
  <si>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</si>
  <si>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</si>
  <si>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</si>
  <si>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</si>
  <si>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</si>
  <si>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</si>
  <si>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</si>
  <si>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</si>
  <si>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</si>
  <si>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</si>
  <si>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</si>
  <si>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</si>
  <si>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</si>
  <si>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</si>
  <si>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</si>
  <si>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</si>
  <si>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</si>
  <si>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</si>
  <si>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</si>
  <si>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</si>
  <si>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</si>
  <si>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</si>
  <si>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</si>
  <si>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</si>
  <si>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</si>
  <si>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</si>
  <si>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</si>
  <si>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</si>
  <si>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</si>
  <si>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</si>
  <si>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</si>
  <si>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</si>
  <si>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</si>
  <si>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</si>
  <si>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</si>
  <si>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</si>
  <si>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</si>
  <si>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</si>
  <si>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</si>
  <si>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</si>
  <si>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</si>
  <si>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</si>
  <si>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</si>
  <si>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</si>
  <si>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</si>
  <si>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</si>
  <si>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</si>
  <si>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</si>
  <si>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</si>
  <si>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</si>
  <si>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</si>
  <si>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</si>
  <si>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</si>
  <si>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</si>
  <si>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</si>
  <si>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</si>
  <si>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</si>
  <si>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</si>
  <si>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</si>
  <si>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</si>
  <si>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</si>
  <si>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</si>
  <si>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</si>
  <si>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</si>
  <si>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</si>
  <si>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</si>
  <si>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</si>
  <si>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</si>
  <si>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</si>
  <si>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</si>
  <si>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</si>
  <si>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</si>
  <si>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</si>
  <si>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</si>
  <si>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</si>
  <si>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</si>
  <si>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</si>
  <si>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</si>
  <si>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</si>
  <si>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</si>
  <si>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</si>
  <si>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</si>
  <si>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</si>
  <si>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</si>
  <si>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</si>
  <si>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</si>
  <si>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</si>
  <si>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</si>
  <si>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</si>
  <si>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</si>
  <si>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</si>
  <si>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</si>
  <si>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</si>
  <si>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</si>
  <si>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</si>
  <si>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</si>
  <si>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</si>
  <si>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</si>
  <si>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</si>
  <si>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</si>
  <si>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</si>
  <si>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</si>
  <si>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</si>
  <si>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</si>
  <si>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</si>
  <si>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</si>
  <si>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</si>
  <si>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</si>
  <si>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</si>
  <si>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</si>
  <si>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</si>
  <si>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</si>
  <si>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</si>
  <si>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</si>
  <si>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</si>
  <si>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</si>
  <si>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</si>
  <si>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</si>
  <si>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</si>
  <si>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</si>
  <si>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</si>
  <si>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</si>
  <si>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</si>
  <si>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</si>
  <si>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</si>
  <si>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</si>
  <si>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</si>
  <si>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</si>
  <si>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</si>
  <si>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</si>
  <si>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</si>
  <si>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</si>
  <si>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</si>
  <si>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</si>
  <si>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</si>
  <si>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</si>
  <si>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</si>
  <si>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</si>
  <si>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</si>
  <si>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</si>
  <si>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</si>
  <si>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</si>
  <si>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</si>
  <si>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</si>
  <si>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</si>
  <si>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</si>
  <si>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</si>
  <si>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</si>
  <si>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</si>
  <si>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</si>
  <si>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</si>
  <si>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</si>
  <si>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</si>
  <si>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</si>
  <si>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</si>
  <si>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</si>
  <si>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</si>
  <si>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</si>
  <si>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</si>
  <si>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</si>
  <si>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</si>
  <si>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</si>
  <si>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</si>
  <si>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</si>
  <si>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</si>
  <si>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</si>
  <si>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</si>
  <si>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</si>
  <si>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</si>
  <si>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</si>
  <si>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</si>
  <si>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</si>
  <si>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</si>
  <si>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</si>
  <si>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</si>
  <si>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</si>
  <si>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</si>
  <si>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</si>
  <si>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</si>
  <si>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</si>
  <si>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</si>
  <si>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</si>
  <si>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</si>
  <si>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</si>
  <si>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</si>
  <si>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</si>
  <si>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</si>
  <si>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</si>
  <si>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</si>
  <si>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</si>
  <si>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</si>
  <si>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</si>
  <si>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</si>
  <si>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</si>
  <si>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</si>
  <si>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</si>
  <si>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</si>
  <si>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</si>
  <si>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</si>
  <si>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</si>
  <si>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</si>
  <si>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</si>
  <si>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</si>
  <si>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</si>
  <si>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</si>
  <si>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</si>
  <si>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</si>
  <si>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</si>
  <si>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</si>
  <si>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</si>
  <si>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</si>
  <si>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</si>
  <si>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</si>
  <si>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</si>
  <si>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</si>
  <si>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</si>
  <si>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</si>
  <si>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</si>
  <si>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</si>
  <si>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</si>
  <si>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</si>
  <si>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</si>
  <si>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</si>
  <si>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</si>
  <si>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</si>
  <si>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</si>
  <si>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</si>
  <si>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</si>
  <si>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</si>
  <si>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</si>
  <si>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</si>
  <si>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</si>
  <si>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</si>
  <si>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</si>
  <si>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</si>
  <si>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</si>
  <si>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</si>
  <si>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</si>
  <si>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</si>
  <si>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</si>
  <si>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</si>
  <si>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</si>
  <si>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</si>
  <si>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</si>
  <si>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</si>
  <si>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</si>
  <si>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</si>
  <si>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</si>
  <si>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</si>
  <si>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</si>
  <si>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</si>
  <si>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</si>
  <si>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</si>
  <si>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</si>
  <si>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</si>
  <si>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</si>
  <si>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</si>
  <si>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</si>
  <si>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</si>
  <si>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</si>
  <si>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</si>
  <si>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</si>
  <si>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</si>
  <si>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</si>
  <si>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</si>
  <si>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</si>
  <si>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</si>
  <si>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</si>
  <si>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</si>
  <si>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</si>
  <si>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</si>
  <si>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</si>
  <si>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</si>
  <si>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</si>
  <si>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</si>
  <si>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</si>
  <si>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</si>
  <si>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</si>
  <si>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</si>
  <si>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</si>
  <si>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</si>
  <si>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</si>
  <si>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</si>
  <si>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</si>
  <si>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</si>
  <si>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</si>
  <si>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</si>
  <si>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</si>
  <si>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</si>
  <si>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</si>
  <si>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</si>
  <si>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</si>
  <si>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</si>
  <si>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</si>
  <si>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</si>
  <si>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</si>
  <si>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</si>
  <si>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</si>
  <si>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</si>
  <si>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</si>
  <si>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</si>
  <si>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</si>
  <si>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</si>
  <si>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</si>
  <si>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</si>
  <si>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</si>
  <si>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</si>
  <si>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</si>
  <si>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</si>
  <si>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</si>
  <si>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</si>
  <si>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</si>
  <si>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</si>
  <si>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</si>
  <si>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</si>
  <si>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</si>
  <si>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</si>
  <si>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</si>
  <si>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</si>
  <si>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</si>
  <si>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</si>
  <si>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</si>
  <si>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</si>
  <si>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</si>
  <si>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</si>
  <si>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</si>
  <si>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</si>
  <si>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</si>
  <si>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</si>
  <si>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</si>
  <si>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</si>
  <si>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</si>
  <si>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</si>
  <si>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</si>
  <si>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</si>
  <si>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</si>
  <si>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</si>
  <si>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</si>
  <si>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</si>
  <si>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</si>
  <si>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</si>
  <si>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</si>
  <si>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</si>
  <si>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</si>
  <si>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</si>
  <si>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</si>
  <si>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</si>
  <si>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</si>
  <si>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</si>
  <si>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</si>
  <si>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</si>
  <si>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</si>
  <si>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</si>
  <si>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</si>
  <si>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</si>
  <si>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</si>
  <si>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</si>
  <si>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</si>
  <si>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</si>
  <si>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</si>
  <si>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</si>
  <si>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</si>
  <si>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</si>
  <si>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</si>
  <si>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</si>
  <si>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</si>
  <si>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</si>
  <si>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</si>
  <si>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</si>
  <si>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</si>
  <si>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</si>
  <si>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</si>
  <si>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</si>
  <si>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</si>
  <si>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</si>
  <si>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</si>
  <si>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</si>
  <si>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</si>
  <si>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</si>
  <si>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</si>
  <si>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</si>
  <si>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</si>
  <si>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</si>
  <si>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</si>
  <si>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</si>
  <si>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</si>
  <si>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</si>
  <si>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</si>
  <si>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</si>
  <si>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</si>
  <si>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</si>
  <si>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</si>
  <si>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</si>
  <si>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</si>
  <si>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</si>
  <si>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</si>
  <si>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</si>
  <si>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</si>
  <si>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</si>
  <si>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</si>
  <si>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</si>
  <si>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</si>
  <si>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</si>
  <si>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</si>
  <si>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</si>
  <si>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</si>
  <si>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</si>
  <si>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</si>
  <si>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</si>
  <si>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</si>
  <si>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</si>
  <si>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</si>
  <si>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</si>
  <si>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</si>
  <si>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</si>
  <si>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</si>
  <si>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</si>
  <si>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</si>
  <si>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</si>
  <si>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</si>
  <si>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</si>
  <si>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</si>
  <si>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</si>
  <si>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</si>
  <si>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</si>
  <si>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</si>
  <si>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</si>
  <si>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</si>
  <si>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</si>
  <si>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</si>
  <si>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</si>
  <si>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</si>
  <si>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</si>
  <si>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</si>
  <si>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</si>
  <si>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</si>
  <si>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</si>
  <si>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</si>
  <si>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</si>
  <si>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</si>
  <si>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</si>
  <si>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</si>
  <si>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</si>
  <si>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</si>
  <si>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</si>
  <si>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</si>
  <si>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</si>
  <si>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</si>
  <si>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</si>
  <si>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</si>
  <si>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</si>
  <si>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</si>
  <si>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</si>
  <si>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</si>
  <si>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</si>
  <si>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</si>
  <si>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</si>
  <si>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</si>
  <si>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</si>
  <si>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</si>
  <si>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</si>
  <si>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</si>
  <si>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</si>
  <si>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</si>
  <si>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</si>
  <si>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</si>
  <si>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</si>
  <si>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</si>
  <si>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</si>
  <si>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</si>
  <si>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</si>
  <si>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</si>
  <si>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</si>
  <si>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</si>
  <si>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</si>
  <si>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</si>
  <si>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</si>
  <si>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</si>
  <si>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</si>
  <si>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</si>
  <si>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</si>
  <si>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</si>
  <si>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</si>
  <si>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</si>
  <si>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</si>
  <si>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</si>
  <si>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</si>
  <si>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</si>
  <si>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</si>
  <si>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</si>
  <si>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</si>
  <si>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</si>
  <si>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</si>
  <si>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</si>
  <si>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</si>
  <si>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</si>
  <si>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</si>
  <si>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</si>
  <si>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</si>
  <si>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</si>
  <si>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</si>
  <si>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</si>
  <si>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</si>
  <si>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</si>
  <si>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</si>
  <si>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</si>
  <si>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</si>
  <si>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</si>
  <si>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</si>
  <si>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</si>
  <si>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</si>
  <si>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</si>
  <si>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</si>
  <si>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</si>
  <si>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</si>
  <si>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</si>
  <si>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</si>
  <si>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</si>
  <si>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</si>
  <si>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</si>
  <si>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</si>
  <si>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</si>
  <si>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</si>
  <si>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</si>
  <si>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</si>
  <si>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</si>
  <si>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</si>
  <si>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</si>
  <si>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</si>
  <si>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</si>
  <si>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</si>
  <si>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</si>
  <si>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</si>
  <si>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</si>
  <si>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</si>
  <si>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</si>
  <si>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</si>
  <si>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</si>
  <si>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</si>
  <si>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</si>
  <si>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</si>
  <si>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</si>
  <si>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</si>
  <si>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</si>
  <si>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</si>
  <si>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</si>
  <si>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</si>
  <si>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</si>
  <si>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</si>
  <si>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</si>
  <si>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</si>
  <si>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</si>
  <si>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</si>
  <si>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</si>
  <si>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</si>
  <si>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</si>
  <si>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</si>
  <si>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</si>
  <si>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</si>
  <si>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</si>
  <si>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</si>
  <si>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</si>
  <si>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</si>
  <si>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</si>
  <si>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</si>
  <si>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</si>
  <si>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</si>
  <si>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</si>
  <si>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</si>
  <si>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</si>
  <si>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</si>
  <si>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</si>
  <si>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</si>
  <si>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</si>
  <si>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</si>
  <si>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</si>
  <si>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</si>
  <si>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</si>
  <si>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</si>
  <si>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</si>
  <si>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</si>
  <si>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</si>
  <si>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</si>
  <si>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</si>
  <si>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</si>
  <si>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</si>
  <si>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</si>
  <si>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</si>
  <si>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</si>
  <si>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</si>
  <si>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</si>
  <si>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</si>
  <si>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</si>
  <si>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</si>
  <si>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</si>
  <si>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</si>
  <si>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</si>
  <si>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</si>
  <si>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</si>
  <si>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</si>
  <si>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</si>
  <si>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</si>
  <si>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</si>
  <si>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</si>
  <si>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</si>
  <si>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</si>
  <si>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</si>
  <si>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</si>
  <si>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</si>
  <si>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</si>
  <si>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</si>
  <si>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</si>
  <si>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</si>
  <si>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</si>
  <si>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</si>
  <si>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</si>
  <si>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</si>
  <si>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</si>
  <si>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</si>
  <si>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</si>
  <si>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</si>
  <si>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</si>
  <si>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</si>
  <si>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</si>
  <si>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</si>
  <si>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</si>
  <si>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</si>
  <si>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</si>
  <si>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</si>
  <si>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</si>
  <si>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</si>
  <si>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</si>
  <si>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</si>
  <si>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</si>
  <si>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</si>
  <si>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</si>
  <si>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</si>
  <si>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</si>
  <si>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</si>
  <si>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</si>
  <si>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</si>
  <si>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</si>
  <si>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</si>
  <si>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</si>
  <si>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</si>
  <si>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</si>
  <si>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</si>
  <si>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</si>
  <si>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</si>
  <si>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</si>
  <si>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</si>
  <si>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</si>
  <si>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</si>
  <si>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</si>
  <si>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</si>
  <si>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</si>
  <si>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</si>
  <si>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</si>
  <si>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</si>
  <si>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</si>
  <si>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</si>
  <si>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</si>
  <si>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</si>
  <si>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</si>
  <si>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</si>
  <si>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</si>
  <si>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</si>
  <si>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</si>
  <si>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</si>
  <si>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</si>
  <si>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</si>
  <si>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</si>
  <si>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</si>
  <si>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</si>
  <si>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</si>
  <si>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</si>
  <si>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</si>
  <si>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</si>
  <si>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</si>
  <si>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</si>
  <si>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</si>
  <si>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</si>
  <si>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</si>
  <si>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</si>
  <si>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</si>
  <si>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</si>
  <si>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</si>
  <si>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</si>
  <si>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</si>
  <si>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</si>
  <si>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</si>
  <si>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</si>
  <si>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</si>
  <si>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</si>
  <si>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</si>
  <si>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</si>
  <si>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</si>
  <si>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</si>
  <si>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</si>
  <si>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</si>
  <si>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</si>
  <si>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</si>
  <si>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</si>
  <si>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</si>
  <si>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</si>
  <si>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</si>
  <si>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</si>
  <si>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</si>
  <si>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</si>
  <si>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</si>
  <si>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</si>
  <si>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</si>
  <si>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</si>
  <si>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</si>
  <si>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</si>
  <si>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</si>
  <si>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</si>
  <si>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</si>
  <si>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</si>
  <si>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</si>
  <si>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</si>
  <si>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</si>
  <si>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</si>
  <si>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</si>
  <si>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</si>
  <si>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</si>
  <si>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</si>
  <si>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</si>
  <si>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</si>
  <si>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</si>
  <si>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</si>
  <si>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</si>
  <si>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</si>
  <si>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</si>
  <si>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</si>
  <si>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</si>
  <si>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</si>
  <si>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</si>
  <si>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</si>
  <si>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</si>
  <si>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</si>
  <si>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</si>
  <si>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</si>
  <si>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</si>
  <si>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</si>
  <si>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</si>
  <si>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</si>
  <si>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</si>
  <si>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</si>
  <si>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</si>
  <si>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</si>
  <si>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</si>
  <si>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</si>
  <si>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</si>
  <si>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</si>
  <si>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</si>
  <si>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</si>
  <si>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</si>
  <si>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</si>
  <si>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</si>
  <si>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</si>
  <si>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</si>
  <si>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</si>
  <si>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</si>
  <si>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</si>
  <si>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</si>
  <si>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</si>
  <si>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</si>
  <si>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</si>
  <si>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</si>
  <si>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</si>
  <si>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</si>
  <si>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</si>
  <si>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</si>
  <si>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</si>
  <si>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</si>
  <si>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</si>
  <si>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</si>
  <si>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</si>
  <si>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</si>
  <si>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</si>
  <si>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</si>
  <si>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</si>
  <si>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</si>
  <si>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</si>
  <si>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</si>
  <si>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</si>
  <si>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</si>
  <si>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</si>
  <si>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</si>
  <si>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</si>
  <si>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</si>
  <si>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</si>
  <si>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</si>
  <si>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</si>
  <si>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</si>
  <si>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</si>
  <si>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</si>
  <si>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</si>
  <si>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</si>
  <si>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</si>
  <si>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</si>
  <si>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</si>
  <si>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</si>
  <si>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</si>
  <si>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</si>
  <si>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</si>
  <si>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</si>
  <si>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</si>
  <si>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</si>
  <si>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</si>
  <si>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</si>
  <si>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</si>
  <si>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</si>
  <si>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</si>
  <si>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</si>
  <si>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</si>
  <si>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</si>
  <si>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</si>
  <si>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</si>
  <si>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</si>
  <si>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</si>
  <si>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</si>
  <si>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</si>
  <si>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</si>
  <si>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</si>
  <si>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</si>
  <si>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</si>
  <si>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</si>
  <si>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</si>
  <si>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</si>
  <si>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</si>
  <si>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</si>
  <si>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</si>
  <si>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</si>
  <si>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</si>
  <si>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</si>
  <si>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</si>
  <si>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</si>
  <si>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</si>
  <si>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</si>
  <si>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</si>
  <si>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</si>
  <si>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</si>
  <si>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</si>
  <si>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</si>
  <si>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</si>
  <si>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</si>
  <si>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</si>
  <si>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</si>
  <si>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</si>
  <si>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</si>
  <si>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</si>
  <si>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</si>
  <si>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</si>
  <si>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</si>
  <si>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</si>
  <si>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</si>
  <si>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</si>
  <si>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</si>
  <si>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</si>
  <si>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</si>
  <si>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</si>
  <si>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</si>
  <si>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</si>
  <si>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</si>
  <si>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</si>
  <si>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</si>
  <si>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</si>
  <si>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</si>
  <si>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</si>
  <si>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</si>
  <si>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</si>
  <si>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</si>
  <si>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</si>
  <si>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</si>
  <si>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</si>
  <si>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</si>
  <si>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</si>
  <si>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</si>
  <si>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</si>
  <si>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</si>
  <si>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</si>
  <si>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</si>
  <si>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</si>
  <si>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</si>
  <si>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</si>
  <si>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</si>
  <si>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</si>
  <si>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</si>
  <si>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</si>
  <si>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</si>
  <si>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</si>
  <si>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</si>
  <si>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</si>
  <si>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</si>
  <si>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</si>
  <si>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</si>
  <si>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</si>
  <si>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</si>
  <si>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</si>
  <si>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</si>
  <si>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</si>
  <si>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</si>
  <si>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</si>
  <si>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</si>
  <si>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</si>
  <si>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</si>
  <si>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</si>
  <si>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</si>
  <si>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</si>
  <si>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</si>
  <si>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</si>
  <si>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</si>
  <si>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</si>
  <si>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</si>
  <si>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</si>
  <si>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</si>
  <si>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</si>
  <si>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</si>
  <si>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</si>
  <si>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</si>
  <si>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</si>
  <si>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</si>
  <si>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</si>
  <si>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</si>
  <si>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</si>
  <si>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</si>
  <si>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</si>
  <si>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</si>
  <si>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</si>
  <si>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</si>
  <si>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</si>
  <si>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</si>
  <si>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</si>
  <si>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</si>
  <si>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</si>
  <si>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</si>
  <si>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</si>
  <si>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</si>
  <si>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</si>
  <si>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</si>
  <si>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</si>
  <si>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</si>
  <si>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</si>
  <si>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</si>
  <si>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</si>
  <si>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</si>
  <si>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</si>
  <si>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</si>
  <si>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</si>
  <si>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</si>
  <si>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</si>
  <si>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</si>
  <si>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</si>
  <si>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</si>
  <si>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</si>
  <si>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</si>
  <si>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</si>
  <si>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</si>
  <si>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</si>
  <si>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</si>
  <si>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</si>
  <si>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</si>
  <si>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</si>
  <si>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</si>
  <si>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</si>
  <si>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</si>
  <si>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</si>
  <si>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</si>
  <si>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</si>
  <si>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</si>
  <si>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</si>
  <si>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</si>
  <si>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</si>
  <si>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</si>
  <si>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</si>
  <si>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</si>
  <si>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</si>
  <si>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</si>
  <si>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</si>
  <si>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</si>
  <si>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</si>
  <si>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</si>
  <si>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</si>
  <si>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</si>
  <si>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</si>
  <si>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</si>
  <si>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</si>
  <si>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</si>
  <si>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</si>
  <si>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</si>
  <si>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</si>
  <si>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</si>
  <si>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</si>
  <si>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</si>
  <si>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</si>
  <si>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</si>
  <si>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</si>
  <si>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</si>
  <si>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</si>
  <si>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</si>
  <si>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</si>
  <si>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</si>
  <si>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</si>
  <si>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</si>
  <si>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</si>
  <si>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</si>
  <si>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</si>
  <si>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</si>
  <si>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</si>
  <si>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</si>
  <si>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</si>
  <si>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</si>
  <si>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</si>
  <si>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</si>
  <si>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</si>
  <si>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</si>
  <si>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</si>
  <si>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</si>
  <si>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</si>
  <si>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</si>
  <si>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</si>
  <si>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</si>
  <si>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</si>
  <si>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</si>
  <si>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</si>
  <si>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</si>
  <si>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</si>
  <si>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</si>
  <si>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</si>
  <si>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</si>
  <si>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</si>
  <si>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</si>
  <si>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</si>
  <si>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</si>
  <si>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</si>
  <si>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</si>
  <si>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</si>
  <si>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</si>
  <si>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</si>
  <si>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</si>
  <si>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</si>
  <si>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</si>
  <si>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</si>
  <si>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</si>
  <si>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</si>
  <si>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</si>
  <si>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</si>
  <si>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</si>
  <si>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</si>
  <si>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</si>
  <si>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</si>
  <si>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</si>
  <si>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</si>
  <si>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</si>
  <si>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</si>
  <si>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</si>
  <si>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</si>
  <si>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</si>
  <si>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</si>
  <si>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</si>
  <si>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</si>
  <si>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</si>
  <si>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</si>
  <si>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</si>
  <si>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</si>
  <si>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</si>
  <si>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</si>
  <si>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</si>
  <si>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</si>
  <si>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</si>
  <si>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</si>
  <si>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</si>
  <si>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</si>
  <si>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</si>
  <si>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</si>
  <si>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</si>
  <si>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</si>
  <si>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</si>
  <si>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</si>
  <si>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</si>
  <si>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</si>
  <si>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</si>
  <si>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</si>
  <si>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</si>
  <si>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</si>
  <si>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</si>
  <si>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</si>
  <si>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</si>
  <si>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</si>
  <si>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</si>
  <si>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</si>
  <si>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</si>
  <si>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</si>
  <si>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</si>
  <si>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</si>
  <si>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</si>
  <si>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</si>
  <si>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</si>
  <si>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</si>
  <si>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</si>
  <si>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</si>
  <si>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</si>
  <si>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</si>
  <si>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</si>
  <si>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</si>
  <si>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</si>
  <si>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</si>
  <si>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</si>
  <si>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</si>
  <si>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</si>
  <si>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</si>
  <si>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</si>
  <si>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</si>
  <si>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</si>
  <si>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</si>
  <si>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</si>
  <si>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</si>
  <si>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</si>
  <si>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</si>
  <si>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</si>
  <si>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</si>
  <si>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</si>
  <si>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</si>
  <si>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</si>
  <si>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</si>
  <si>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</si>
  <si>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</si>
  <si>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</si>
  <si>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</si>
  <si>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</si>
  <si>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</si>
  <si>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</si>
  <si>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</si>
  <si>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</si>
  <si>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</si>
  <si>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</si>
  <si>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</si>
  <si>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</si>
  <si>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</si>
  <si>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</si>
  <si>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</si>
  <si>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</si>
  <si>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</si>
  <si>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</si>
  <si>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</si>
  <si>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</si>
  <si>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</si>
  <si>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</si>
  <si>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</si>
  <si>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</si>
  <si>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</si>
  <si>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</si>
  <si>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</si>
  <si>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</si>
  <si>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</si>
  <si>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</si>
  <si>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</si>
  <si>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</si>
  <si>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</si>
  <si>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</si>
  <si>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</si>
  <si>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</si>
  <si>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</si>
  <si>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</si>
  <si>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</si>
  <si>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</si>
  <si>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</si>
  <si>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</si>
  <si>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</si>
  <si>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</si>
  <si>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</si>
  <si>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</si>
  <si>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</si>
  <si>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</si>
  <si>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</si>
  <si>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</si>
  <si>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</si>
  <si>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</si>
  <si>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</si>
  <si>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</si>
  <si>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</si>
  <si>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</si>
  <si>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</si>
  <si>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</si>
  <si>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</si>
  <si>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</si>
  <si>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</si>
  <si>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</si>
  <si>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</si>
  <si>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</si>
  <si>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</si>
  <si>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</si>
  <si>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</si>
  <si>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</si>
  <si>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</si>
  <si>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</si>
  <si>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</si>
  <si>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</si>
  <si>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</si>
  <si>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</si>
  <si>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</si>
  <si>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</si>
  <si>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</si>
  <si>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</si>
  <si>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</si>
  <si>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</si>
  <si>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</si>
  <si>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</si>
  <si>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</si>
  <si>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</si>
  <si>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</si>
  <si>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</si>
  <si>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</si>
  <si>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</si>
  <si>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</si>
  <si>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</si>
  <si>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</si>
  <si>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</si>
  <si>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</si>
  <si>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</si>
  <si>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</si>
  <si>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</si>
  <si>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</si>
  <si>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</si>
  <si>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</si>
  <si>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</si>
  <si>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</si>
  <si>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</si>
  <si>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</si>
  <si>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</si>
  <si>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</si>
  <si>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</si>
  <si>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</si>
  <si>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</si>
  <si>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</si>
  <si>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</si>
  <si>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</si>
  <si>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</si>
  <si>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</si>
  <si>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</si>
  <si>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</si>
  <si>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</si>
  <si>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</si>
  <si>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</si>
  <si>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</si>
  <si>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</si>
  <si>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</si>
  <si>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</si>
  <si>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</si>
  <si>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</si>
  <si>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</si>
  <si>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</si>
  <si>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</si>
  <si>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</si>
  <si>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</si>
  <si>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</si>
  <si>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</si>
  <si>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</si>
  <si>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</si>
  <si>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</si>
  <si>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</si>
  <si>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</si>
  <si>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</si>
  <si>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</si>
  <si>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</si>
  <si>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</si>
  <si>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</si>
  <si>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</si>
  <si>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</si>
  <si>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</si>
  <si>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</si>
  <si>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</si>
  <si>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</si>
  <si>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</si>
  <si>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</si>
  <si>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</si>
  <si>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</si>
  <si>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</si>
  <si>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</si>
  <si>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</si>
  <si>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</si>
  <si>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</si>
  <si>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</si>
  <si>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</si>
  <si>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</si>
  <si>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</si>
  <si>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</si>
  <si>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</si>
  <si>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</si>
  <si>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</si>
  <si>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</si>
  <si>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</si>
  <si>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</si>
  <si>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</si>
  <si>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</si>
  <si>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</si>
  <si>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</si>
  <si>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</si>
  <si>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</si>
  <si>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</si>
  <si>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</si>
  <si>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</si>
  <si>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</si>
  <si>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</si>
  <si>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</si>
  <si>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</si>
  <si>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</si>
  <si>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</si>
  <si>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</si>
  <si>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</si>
  <si>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</si>
  <si>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</si>
  <si>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</si>
  <si>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</si>
  <si>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</si>
  <si>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</si>
  <si>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</si>
  <si>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</si>
  <si>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</si>
  <si>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</si>
  <si>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</si>
  <si>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</si>
  <si>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</si>
  <si>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</si>
  <si>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</si>
  <si>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</si>
  <si>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</si>
  <si>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</si>
  <si>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</si>
  <si>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</si>
  <si>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</si>
  <si>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</si>
  <si>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</si>
  <si>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</si>
  <si>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</si>
  <si>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</si>
  <si>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</si>
  <si>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</si>
  <si>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</si>
  <si>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</si>
  <si>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</si>
  <si>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</si>
  <si>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</si>
  <si>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</si>
  <si>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</si>
  <si>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</si>
  <si>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</si>
  <si>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</si>
  <si>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</si>
  <si>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</si>
  <si>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</si>
  <si>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</si>
  <si>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</si>
  <si>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</si>
  <si>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</si>
  <si>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</si>
  <si>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</si>
  <si>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</si>
  <si>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</si>
  <si>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</si>
  <si>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</si>
  <si>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</si>
  <si>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</si>
  <si>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</si>
  <si>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</si>
  <si>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</si>
  <si>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</si>
  <si>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</si>
  <si>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</si>
  <si>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</si>
  <si>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</si>
  <si>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</si>
  <si>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</si>
  <si>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</si>
  <si>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</si>
  <si>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</si>
  <si>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</si>
  <si>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</si>
  <si>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</si>
  <si>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</si>
  <si>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</si>
  <si>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</si>
  <si>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</si>
  <si>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</si>
  <si>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</si>
  <si>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</si>
  <si>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</si>
  <si>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</si>
  <si>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</si>
  <si>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</si>
  <si>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</si>
  <si>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</si>
  <si>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</si>
  <si>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</si>
  <si>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</si>
  <si>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</si>
  <si>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</si>
  <si>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</si>
  <si>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</si>
  <si>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</si>
  <si>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</si>
  <si>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</si>
  <si>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</si>
  <si>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</si>
  <si>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</si>
  <si>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</si>
  <si>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</si>
  <si>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</si>
  <si>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</si>
  <si>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</si>
  <si>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</si>
  <si>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</si>
  <si>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</si>
  <si>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</si>
  <si>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</si>
  <si>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</si>
  <si>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</si>
  <si>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</si>
  <si>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</si>
  <si>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</si>
  <si>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</si>
  <si>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</si>
  <si>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</si>
  <si>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</si>
  <si>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</si>
  <si>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</si>
  <si>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</si>
  <si>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</si>
  <si>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</si>
  <si>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</si>
  <si>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</si>
  <si>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</si>
  <si>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</si>
  <si>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</si>
  <si>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</si>
  <si>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</si>
  <si>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</si>
  <si>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</si>
  <si>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</si>
  <si>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</si>
  <si>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</si>
  <si>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</si>
  <si>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</si>
  <si>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</si>
  <si>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</si>
  <si>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</si>
  <si>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</si>
  <si>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</si>
  <si>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</si>
  <si>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</si>
  <si>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</si>
  <si>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</si>
  <si>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</si>
  <si>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</si>
  <si>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</si>
  <si>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</si>
  <si>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</si>
  <si>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</si>
  <si>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</si>
  <si>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</si>
  <si>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</si>
  <si>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</si>
  <si>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</si>
  <si>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</si>
  <si>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</si>
  <si>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</si>
  <si>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</si>
  <si>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</si>
  <si>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</si>
  <si>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</si>
  <si>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</si>
  <si>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</si>
  <si>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</si>
  <si>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</si>
  <si>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</si>
  <si>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</si>
  <si>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</si>
  <si>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</si>
  <si>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</si>
  <si>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</si>
  <si>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</si>
  <si>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</si>
  <si>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</si>
  <si>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</si>
  <si>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</si>
  <si>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</si>
  <si>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</si>
  <si>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</si>
  <si>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</si>
  <si>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</si>
  <si>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</si>
  <si>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</si>
  <si>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</si>
  <si>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</si>
  <si>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</si>
  <si>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</si>
  <si>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</si>
  <si>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</si>
  <si>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</si>
  <si>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</si>
  <si>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</si>
  <si>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</si>
  <si>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</si>
  <si>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</si>
  <si>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</si>
  <si>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</si>
  <si>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</si>
  <si>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</si>
  <si>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</si>
  <si>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</si>
  <si>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</si>
  <si>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</si>
  <si>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</si>
  <si>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</si>
  <si>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</si>
  <si>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</si>
  <si>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</si>
  <si>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</si>
  <si>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</si>
  <si>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</si>
  <si>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</si>
  <si>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</si>
  <si>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</si>
  <si>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</si>
  <si>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</si>
  <si>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</si>
  <si>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</si>
  <si>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</si>
  <si>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</si>
  <si>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</si>
  <si>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</si>
  <si>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</si>
  <si>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</si>
  <si>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</si>
  <si>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</si>
  <si>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</si>
  <si>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</si>
  <si>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</si>
  <si>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</si>
  <si>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</si>
  <si>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</si>
  <si>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</si>
  <si>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</si>
  <si>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</si>
  <si>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</si>
  <si>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</si>
  <si>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</si>
  <si>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</si>
  <si>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</si>
  <si>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</si>
  <si>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</si>
  <si>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</si>
  <si>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</si>
  <si>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</si>
  <si>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</si>
  <si>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</si>
  <si>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</si>
  <si>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</si>
  <si>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</si>
  <si>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</si>
  <si>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</si>
  <si>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</si>
  <si>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</si>
  <si>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</si>
  <si>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</si>
  <si>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</si>
  <si>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</si>
  <si>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</si>
  <si>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</si>
  <si>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</si>
  <si>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</si>
  <si>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</si>
  <si>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</si>
  <si>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</si>
  <si>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</si>
  <si>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</si>
  <si>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</si>
  <si>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</si>
  <si>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</si>
  <si>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</si>
  <si>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</si>
  <si>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</si>
  <si>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</si>
  <si>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</si>
  <si>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</si>
  <si>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</si>
  <si>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</si>
  <si>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</si>
  <si>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</si>
  <si>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</si>
  <si>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</si>
  <si>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</si>
  <si>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</si>
  <si>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</si>
  <si>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</si>
  <si>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</si>
  <si>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</si>
  <si>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</si>
  <si>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</si>
  <si>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</si>
  <si>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</si>
  <si>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</si>
  <si>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</si>
  <si>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</si>
  <si>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</si>
  <si>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</si>
  <si>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</si>
  <si>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</si>
  <si>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</si>
  <si>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</si>
  <si>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</si>
  <si>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</si>
  <si>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</si>
  <si>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</si>
  <si>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</si>
  <si>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</si>
  <si>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</si>
  <si>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</si>
  <si>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</si>
  <si>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</si>
  <si>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</si>
  <si>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</si>
  <si>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</si>
  <si>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</si>
  <si>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</si>
  <si>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</si>
  <si>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</si>
  <si>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</si>
  <si>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</si>
  <si>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</si>
  <si>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</si>
  <si>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</si>
  <si>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</si>
  <si>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</si>
  <si>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</si>
  <si>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</si>
  <si>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</si>
  <si>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</si>
  <si>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</si>
  <si>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</si>
  <si>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</si>
  <si>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</si>
  <si>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</si>
  <si>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</si>
  <si>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</si>
  <si>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</si>
  <si>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</si>
  <si>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</si>
  <si>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</si>
  <si>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</si>
  <si>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</si>
  <si>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</si>
  <si>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</si>
  <si>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</si>
  <si>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</si>
  <si>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</si>
  <si>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</si>
  <si>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</si>
  <si>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</si>
  <si>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</si>
  <si>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</si>
  <si>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</si>
  <si>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</si>
  <si>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</si>
  <si>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</si>
  <si>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</si>
  <si>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</si>
  <si>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</si>
  <si>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</si>
  <si>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</si>
  <si>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</si>
  <si>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</si>
  <si>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</si>
  <si>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</si>
  <si>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</si>
  <si>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</si>
  <si>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</si>
  <si>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</si>
  <si>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</si>
  <si>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</si>
  <si>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</si>
  <si>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</si>
  <si>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</si>
  <si>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</si>
  <si>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</si>
  <si>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</si>
  <si>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</si>
  <si>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</si>
  <si>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</si>
  <si>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</si>
  <si>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</si>
  <si>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</si>
  <si>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</si>
  <si>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</si>
  <si>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</si>
  <si>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</si>
  <si>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</si>
  <si>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</si>
  <si>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</si>
  <si>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</si>
  <si>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</si>
  <si>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</si>
  <si>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</si>
  <si>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</si>
  <si>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</si>
  <si>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</si>
  <si>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</si>
  <si>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</si>
  <si>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</si>
  <si>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</si>
  <si>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</si>
  <si>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</si>
  <si>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</si>
  <si>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</si>
  <si>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</si>
  <si>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</si>
  <si>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</si>
  <si>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</si>
  <si>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</si>
  <si>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</si>
  <si>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</si>
  <si>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</si>
  <si>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</si>
  <si>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</si>
  <si>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</si>
  <si>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</si>
  <si>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</si>
  <si>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</si>
  <si>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</si>
  <si>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</si>
  <si>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</si>
  <si>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</si>
  <si>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</si>
  <si>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</si>
  <si>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</si>
  <si>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</si>
  <si>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</si>
  <si>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</si>
  <si>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</si>
  <si>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</si>
  <si>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</si>
  <si>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</si>
  <si>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</si>
  <si>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</si>
  <si>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</si>
  <si>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</si>
  <si>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</si>
  <si>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</si>
  <si>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</si>
  <si>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</si>
  <si>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</si>
  <si>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</si>
  <si>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</si>
  <si>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</si>
  <si>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</si>
  <si>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</si>
  <si>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</si>
  <si>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</si>
  <si>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</si>
  <si>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</si>
  <si>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</si>
  <si>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</si>
  <si>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</si>
  <si>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</si>
  <si>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</si>
  <si>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</si>
  <si>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</si>
  <si>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</si>
  <si>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</si>
  <si>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</si>
  <si>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</si>
  <si>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</si>
  <si>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</si>
  <si>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</si>
  <si>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</si>
  <si>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</si>
  <si>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</si>
  <si>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</si>
  <si>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</si>
  <si>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</si>
  <si>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</si>
  <si>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</si>
  <si>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</si>
  <si>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</si>
  <si>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</si>
  <si>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</si>
  <si>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</si>
  <si>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</si>
  <si>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</si>
  <si>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</si>
  <si>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</si>
  <si>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</si>
  <si>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</si>
  <si>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</si>
  <si>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</si>
  <si>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</si>
  <si>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</si>
  <si>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</si>
  <si>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</si>
  <si>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</si>
  <si>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</si>
  <si>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</si>
  <si>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</si>
  <si>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</si>
  <si>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</si>
  <si>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</si>
  <si>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</si>
  <si>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</si>
  <si>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</si>
  <si>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</si>
  <si>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</si>
  <si>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</si>
  <si>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</si>
  <si>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</si>
  <si>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</si>
  <si>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</si>
  <si>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</si>
  <si>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</si>
  <si>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</si>
  <si>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</si>
  <si>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</si>
  <si>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</si>
  <si>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</si>
  <si>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</si>
  <si>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</si>
  <si>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</si>
  <si>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</si>
  <si>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</si>
  <si>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</si>
  <si>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</si>
  <si>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</si>
  <si>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</si>
  <si>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</si>
  <si>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</si>
  <si>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</si>
  <si>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</si>
  <si>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</si>
  <si>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</si>
  <si>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</si>
  <si>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</si>
  <si>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</si>
  <si>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</si>
  <si>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</si>
  <si>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</si>
  <si>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</si>
  <si>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</si>
  <si>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</si>
  <si>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</si>
  <si>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</si>
  <si>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</si>
  <si>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</si>
  <si>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</si>
  <si>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</si>
  <si>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</si>
  <si>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</si>
  <si>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</si>
  <si>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</si>
  <si>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</si>
  <si>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</si>
  <si>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</si>
  <si>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</si>
  <si>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</si>
  <si>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</si>
  <si>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</si>
  <si>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</si>
  <si>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</si>
  <si>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</si>
  <si>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</si>
  <si>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</si>
  <si>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</si>
  <si>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</si>
  <si>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</si>
  <si>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</si>
  <si>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</si>
  <si>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</si>
  <si>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</si>
  <si>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</si>
  <si>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</si>
  <si>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</si>
  <si>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</si>
  <si>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</si>
  <si>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</si>
  <si>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</si>
  <si>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</si>
  <si>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</si>
  <si>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</si>
  <si>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</si>
  <si>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</si>
  <si>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</si>
  <si>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</si>
  <si>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</si>
  <si>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</si>
  <si>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</si>
  <si>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</si>
  <si>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</si>
  <si>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</si>
  <si>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</si>
  <si>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</si>
  <si>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</si>
  <si>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</si>
  <si>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</si>
  <si>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</si>
  <si>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</si>
  <si>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</si>
  <si>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</si>
  <si>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</si>
  <si>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</si>
  <si>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</si>
  <si>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</si>
  <si>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</si>
  <si>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</si>
  <si>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</si>
  <si>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</si>
  <si>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</si>
  <si>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</si>
  <si>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</si>
  <si>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</si>
  <si>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</si>
  <si>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</si>
  <si>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</si>
  <si>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</si>
  <si>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</si>
  <si>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</si>
  <si>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</si>
  <si>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</si>
  <si>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</si>
  <si>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</si>
  <si>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</si>
  <si>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</si>
  <si>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</si>
  <si>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</si>
  <si>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</si>
  <si>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</si>
  <si>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</si>
  <si>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</si>
  <si>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</si>
  <si>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</si>
  <si>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</si>
  <si>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</si>
  <si>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</si>
  <si>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</si>
  <si>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</si>
  <si>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</si>
  <si>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</si>
  <si>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</si>
  <si>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</si>
  <si>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</si>
  <si>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</si>
  <si>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</si>
  <si>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</si>
  <si>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</si>
  <si>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</si>
  <si>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</si>
  <si>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</si>
  <si>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</si>
  <si>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</si>
  <si>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</si>
  <si>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</si>
  <si>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</si>
  <si>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</si>
  <si>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</si>
  <si>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</si>
  <si>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</si>
  <si>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</si>
  <si>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</si>
  <si>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</si>
  <si>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</si>
  <si>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</si>
  <si>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</si>
  <si>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</si>
  <si>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</si>
  <si>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</si>
  <si>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</si>
  <si>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</si>
  <si>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</si>
  <si>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</si>
  <si>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</si>
  <si>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</si>
  <si>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</si>
  <si>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</si>
  <si>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</si>
  <si>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</si>
  <si>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</si>
  <si>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</si>
  <si>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</si>
  <si>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</si>
  <si>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</si>
  <si>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</si>
  <si>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</si>
  <si>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</si>
  <si>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</si>
  <si>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</si>
  <si>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</si>
  <si>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</si>
  <si>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</si>
  <si>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</si>
  <si>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</si>
  <si>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</si>
  <si>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</si>
  <si>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</si>
  <si>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</si>
  <si>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</si>
  <si>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</si>
  <si>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</si>
  <si>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</si>
  <si>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</si>
  <si>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</si>
  <si>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</si>
  <si>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</si>
  <si>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</si>
  <si>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</si>
  <si>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</si>
  <si>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</si>
  <si>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</si>
  <si>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</si>
  <si>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</si>
  <si>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</si>
  <si>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</si>
  <si>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</si>
  <si>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</si>
  <si>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</si>
  <si>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</si>
  <si>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</si>
  <si>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</si>
  <si>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</si>
  <si>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</si>
  <si>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</si>
  <si>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</si>
  <si>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</si>
  <si>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</si>
  <si>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</si>
  <si>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</si>
  <si>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</si>
  <si>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</si>
  <si>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</si>
  <si>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</si>
  <si>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</si>
  <si>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</si>
  <si>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</si>
  <si>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</si>
  <si>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</si>
  <si>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</si>
  <si>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</si>
  <si>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</si>
  <si>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</si>
  <si>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</si>
  <si>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</si>
  <si>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</si>
  <si>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</si>
  <si>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</si>
  <si>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</si>
  <si>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</si>
  <si>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</si>
  <si>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</si>
  <si>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</si>
  <si>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</si>
  <si>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</si>
  <si>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</si>
  <si>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</si>
  <si>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</si>
  <si>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</si>
  <si>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</si>
  <si>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</si>
  <si>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</si>
  <si>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</si>
  <si>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</si>
  <si>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</si>
  <si>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</si>
  <si>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</si>
  <si>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</si>
  <si>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</si>
  <si>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</si>
  <si>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</si>
  <si>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</si>
  <si>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</si>
  <si>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</si>
  <si>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</si>
  <si>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</si>
  <si>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</si>
  <si>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</si>
  <si>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</si>
  <si>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</si>
  <si>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</si>
  <si>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</si>
  <si>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</si>
  <si>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</si>
  <si>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</si>
  <si>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</si>
  <si>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</si>
  <si>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</si>
  <si>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</si>
  <si>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</si>
  <si>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</si>
  <si>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</si>
  <si>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</si>
  <si>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</si>
  <si>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</si>
  <si>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</si>
  <si>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</si>
  <si>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</si>
  <si>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</si>
  <si>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</si>
  <si>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</si>
  <si>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</si>
  <si>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</si>
  <si>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</si>
  <si>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</si>
  <si>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</si>
  <si>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</si>
  <si>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</si>
  <si>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</si>
  <si>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</si>
  <si>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</si>
  <si>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</si>
  <si>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</si>
  <si>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</si>
  <si>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</si>
  <si>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</si>
  <si>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</si>
  <si>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</si>
  <si>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</si>
  <si>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</si>
  <si>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</si>
  <si>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</si>
  <si>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</si>
  <si>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</si>
  <si>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</si>
  <si>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</si>
  <si>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</si>
  <si>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</si>
  <si>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</si>
  <si>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</si>
  <si>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</si>
  <si>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</si>
  <si>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</si>
  <si>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</si>
  <si>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</si>
  <si>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</si>
  <si>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</si>
  <si>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</si>
  <si>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</si>
  <si>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</si>
  <si>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</si>
  <si>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</si>
  <si>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</si>
  <si>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</si>
  <si>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</si>
  <si>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</si>
  <si>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</si>
  <si>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</si>
  <si>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</si>
  <si>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</si>
  <si>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</si>
  <si>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</si>
  <si>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</si>
  <si>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</si>
  <si>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</si>
  <si>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</si>
  <si>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</si>
  <si>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</si>
  <si>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</si>
  <si>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</si>
  <si>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</si>
  <si>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</si>
  <si>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</si>
  <si>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</si>
  <si>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</si>
  <si>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</si>
  <si>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</si>
  <si>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</si>
  <si>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</si>
  <si>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</si>
  <si>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</si>
  <si>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</si>
  <si>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</si>
  <si>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</si>
  <si>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</si>
  <si>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</si>
  <si>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</si>
  <si>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</si>
  <si>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</si>
  <si>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</si>
  <si>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</si>
  <si>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</si>
  <si>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</si>
  <si>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</si>
  <si>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</si>
  <si>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</si>
  <si>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</si>
  <si>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</si>
  <si>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</si>
  <si>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</si>
  <si>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</si>
  <si>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</si>
  <si>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</si>
  <si>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</si>
  <si>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</si>
  <si>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</si>
  <si>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</si>
  <si>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</si>
  <si>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</si>
  <si>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</si>
  <si>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</si>
  <si>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</si>
  <si>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</si>
  <si>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</si>
  <si>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</si>
  <si>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</si>
  <si>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</si>
  <si>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</si>
  <si>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</si>
  <si>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</si>
  <si>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</si>
  <si>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</si>
  <si>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</si>
  <si>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</si>
  <si>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</si>
  <si>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</si>
  <si>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</si>
  <si>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</si>
  <si>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</si>
  <si>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</si>
  <si>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</si>
  <si>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</si>
  <si>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</si>
  <si>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</si>
  <si>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</si>
  <si>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</si>
  <si>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</si>
  <si>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</si>
  <si>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</si>
  <si>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</si>
  <si>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</si>
  <si>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</si>
  <si>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</si>
  <si>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</si>
  <si>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</si>
  <si>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</si>
  <si>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</si>
  <si>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</si>
  <si>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</si>
  <si>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</si>
  <si>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</si>
  <si>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</si>
  <si>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</si>
  <si>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</si>
  <si>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</si>
  <si>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</si>
  <si>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</si>
  <si>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</si>
  <si>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</si>
  <si>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</si>
  <si>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</si>
  <si>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</si>
  <si>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</si>
  <si>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</si>
  <si>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</si>
  <si>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</si>
  <si>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</si>
  <si>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</si>
  <si>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</si>
  <si>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</si>
  <si>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</si>
  <si>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</si>
  <si>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</si>
  <si>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</si>
  <si>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</si>
  <si>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</si>
  <si>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</si>
  <si>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</si>
  <si>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</si>
  <si>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</si>
  <si>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</si>
  <si>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</si>
  <si>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</si>
  <si>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</si>
  <si>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</si>
  <si>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</si>
  <si>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</si>
  <si>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</si>
  <si>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</si>
  <si>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</si>
  <si>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</si>
  <si>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</si>
  <si>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</si>
  <si>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</si>
  <si>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</si>
  <si>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</si>
  <si>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</si>
  <si>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</si>
  <si>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</si>
  <si>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</si>
  <si>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</si>
  <si>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</si>
  <si>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</si>
  <si>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</si>
  <si>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</si>
  <si>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</si>
  <si>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</si>
  <si>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</si>
  <si>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</si>
  <si>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</si>
  <si>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</si>
  <si>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</si>
  <si>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</si>
  <si>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</si>
  <si>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</si>
  <si>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</si>
  <si>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</si>
  <si>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</si>
  <si>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</si>
  <si>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</si>
  <si>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</si>
  <si>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</si>
  <si>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</si>
  <si>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</si>
  <si>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</si>
  <si>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</si>
  <si>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</si>
  <si>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</si>
  <si>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</si>
  <si>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</si>
  <si>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</si>
  <si>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</si>
  <si>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</si>
  <si>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</si>
  <si>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</si>
  <si>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</si>
  <si>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</si>
  <si>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</si>
  <si>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</si>
  <si>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</si>
  <si>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</si>
  <si>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</si>
  <si>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</si>
  <si>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</si>
  <si>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</si>
  <si>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</si>
  <si>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</si>
  <si>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</si>
  <si>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</si>
  <si>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</si>
  <si>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</si>
  <si>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</si>
  <si>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</si>
  <si>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</si>
  <si>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</si>
  <si>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</si>
  <si>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</si>
  <si>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</si>
  <si>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</si>
  <si>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</si>
  <si>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</si>
  <si>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</si>
  <si>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</si>
  <si>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</si>
  <si>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</si>
  <si>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</si>
  <si>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</si>
  <si>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</si>
  <si>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</si>
  <si>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</si>
  <si>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</si>
  <si>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</si>
  <si>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</si>
  <si>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</si>
  <si>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</si>
  <si>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</si>
  <si>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</si>
  <si>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</si>
  <si>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</si>
  <si>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</si>
  <si>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</si>
  <si>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</si>
  <si>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</si>
  <si>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</si>
  <si>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</si>
  <si>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</si>
  <si>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</si>
  <si>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</si>
  <si>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</si>
  <si>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</si>
  <si>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</si>
  <si>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</si>
  <si>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</si>
  <si>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</si>
  <si>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</si>
  <si>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</si>
  <si>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</si>
  <si>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</si>
  <si>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</si>
  <si>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</si>
  <si>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</si>
  <si>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</si>
  <si>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</si>
  <si>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</si>
  <si>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</si>
  <si>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</si>
  <si>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</si>
  <si>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</si>
  <si>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</si>
  <si>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</si>
  <si>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</si>
  <si>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</si>
  <si>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</si>
  <si>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</si>
  <si>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</si>
  <si>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</si>
  <si>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</si>
  <si>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</si>
  <si>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</si>
  <si>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</si>
  <si>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</si>
  <si>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</si>
  <si>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</si>
  <si>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</si>
  <si>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</si>
  <si>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</si>
  <si>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</si>
  <si>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</si>
  <si>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</si>
  <si>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</si>
  <si>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</si>
  <si>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</si>
  <si>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</si>
  <si>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</si>
  <si>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</si>
  <si>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</si>
  <si>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</si>
  <si>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</si>
  <si>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</si>
  <si>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</si>
  <si>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</si>
  <si>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</si>
  <si>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</si>
  <si>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</si>
  <si>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</si>
  <si>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</si>
  <si>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</si>
  <si>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</si>
  <si>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</si>
  <si>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</si>
  <si>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</si>
  <si>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</si>
  <si>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</si>
  <si>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</si>
  <si>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</si>
  <si>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</si>
  <si>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</si>
  <si>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</si>
  <si>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</si>
  <si>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</si>
  <si>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</si>
  <si>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</si>
  <si>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</si>
  <si>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</si>
  <si>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</si>
  <si>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</si>
  <si>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</si>
  <si>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</si>
  <si>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</si>
  <si>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</si>
  <si>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</si>
  <si>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</si>
  <si>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</si>
  <si>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</si>
  <si>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</si>
  <si>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</si>
  <si>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</si>
  <si>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</si>
  <si>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</si>
  <si>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</si>
  <si>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</si>
  <si>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</si>
  <si>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</si>
  <si>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</si>
  <si>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</si>
  <si>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</si>
  <si>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</si>
  <si>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</si>
  <si>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</si>
  <si>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</si>
  <si>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</si>
  <si>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</si>
  <si>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</si>
  <si>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</si>
  <si>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</si>
  <si>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</si>
  <si>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</si>
  <si>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</si>
  <si>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</si>
  <si>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</si>
  <si>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</si>
  <si>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</si>
  <si>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</si>
  <si>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</si>
  <si>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</si>
  <si>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</si>
  <si>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</si>
  <si>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</si>
  <si>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</si>
  <si>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</si>
  <si>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</si>
  <si>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</si>
  <si>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</si>
  <si>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</si>
  <si>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</si>
  <si>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</si>
  <si>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</si>
  <si>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</si>
  <si>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</si>
  <si>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</si>
  <si>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</si>
  <si>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</si>
  <si>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</si>
  <si>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</si>
  <si>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</si>
  <si>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</si>
  <si>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</si>
  <si>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</si>
  <si>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</si>
  <si>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</si>
  <si>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</si>
  <si>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</si>
  <si>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</si>
  <si>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</si>
  <si>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</si>
  <si>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</si>
  <si>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</si>
  <si>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</si>
  <si>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</si>
  <si>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</si>
  <si>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</si>
  <si>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</si>
  <si>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</si>
  <si>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</si>
  <si>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</si>
  <si>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</si>
  <si>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</si>
  <si>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</si>
  <si>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</si>
  <si>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</si>
  <si>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</si>
  <si>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</si>
  <si>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</si>
  <si>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</si>
  <si>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</si>
  <si>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</si>
  <si>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</si>
  <si>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</si>
  <si>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</si>
  <si>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</si>
  <si>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</si>
  <si>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</si>
  <si>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</si>
  <si>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</si>
  <si>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</si>
  <si>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</si>
  <si>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</si>
  <si>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</si>
  <si>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</si>
  <si>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</si>
  <si>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</si>
  <si>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</si>
  <si>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</si>
  <si>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</si>
  <si>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</si>
  <si>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</si>
  <si>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</si>
  <si>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</si>
  <si>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</si>
  <si>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</si>
  <si>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</si>
  <si>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</si>
  <si>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</si>
  <si>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</si>
  <si>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</si>
  <si>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</si>
  <si>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</si>
  <si>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</si>
  <si>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</si>
  <si>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</si>
  <si>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</si>
  <si>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</si>
  <si>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</si>
  <si>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</si>
  <si>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</si>
  <si>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</si>
  <si>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</si>
  <si>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</si>
  <si>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</si>
  <si>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</si>
  <si>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</si>
  <si>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</si>
  <si>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</si>
  <si>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</si>
  <si>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</si>
  <si>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</si>
  <si>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</si>
  <si>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</si>
  <si>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</si>
  <si>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</si>
  <si>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</si>
  <si>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</si>
  <si>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</si>
  <si>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</si>
  <si>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</si>
  <si>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</si>
  <si>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</si>
  <si>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</si>
  <si>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</si>
  <si>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</si>
  <si>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</si>
  <si>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</si>
  <si>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</si>
  <si>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</si>
  <si>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</si>
  <si>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</si>
  <si>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</si>
  <si>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</si>
  <si>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</si>
  <si>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</si>
  <si>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</si>
  <si>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</si>
  <si>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</si>
  <si>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</si>
  <si>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</si>
  <si>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</si>
  <si>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</si>
  <si>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</si>
  <si>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</si>
  <si>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</si>
  <si>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</si>
  <si>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</si>
  <si>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</si>
  <si>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</si>
  <si>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</si>
  <si>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</si>
  <si>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</si>
  <si>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</si>
  <si>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</si>
  <si>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</si>
  <si>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</si>
  <si>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</si>
  <si>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</si>
  <si>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</si>
  <si>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</si>
  <si>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</si>
  <si>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</si>
  <si>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</si>
  <si>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</si>
  <si>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</si>
  <si>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</si>
  <si>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</si>
  <si>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</si>
  <si>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</si>
  <si>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</si>
  <si>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</si>
  <si>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</si>
  <si>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</si>
  <si>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</si>
  <si>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</si>
  <si>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</si>
  <si>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</si>
  <si>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</si>
  <si>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</si>
  <si>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</si>
  <si>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</si>
  <si>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</si>
  <si>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</si>
  <si>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</si>
  <si>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</si>
  <si>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</si>
  <si>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</si>
  <si>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</si>
  <si>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</si>
  <si>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</si>
  <si>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</si>
  <si>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</si>
  <si>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</si>
  <si>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</si>
  <si>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</si>
  <si>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</si>
  <si>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</si>
  <si>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</si>
  <si>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</si>
  <si>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</si>
  <si>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</si>
  <si>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</si>
  <si>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</si>
  <si>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</si>
  <si>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</si>
  <si>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</si>
  <si>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</si>
  <si>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</si>
  <si>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</si>
  <si>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</si>
  <si>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</si>
  <si>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</si>
  <si>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</si>
  <si>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</si>
  <si>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</si>
  <si>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</si>
  <si>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</si>
  <si>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</si>
  <si>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</si>
  <si>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</si>
  <si>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</si>
  <si>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</si>
  <si>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</si>
  <si>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</si>
  <si>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</si>
  <si>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</si>
  <si>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</si>
  <si>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</si>
  <si>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</si>
  <si>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</si>
  <si>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</si>
  <si>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</si>
  <si>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</si>
  <si>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</si>
  <si>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</si>
  <si>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</si>
  <si>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</si>
  <si>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</si>
  <si>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</si>
  <si>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</si>
  <si>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</si>
  <si>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</si>
  <si>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</si>
  <si>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</si>
  <si>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</si>
  <si>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</si>
  <si>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</si>
  <si>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</si>
  <si>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</si>
  <si>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</si>
  <si>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</si>
  <si>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</si>
  <si>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</si>
  <si>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</si>
  <si>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</si>
  <si>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</si>
  <si>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</si>
  <si>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</si>
  <si>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</si>
  <si>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</si>
  <si>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</si>
  <si>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</si>
  <si>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</si>
  <si>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</si>
  <si>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</si>
  <si>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</si>
  <si>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</si>
  <si>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</si>
  <si>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</si>
  <si>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</si>
  <si>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</si>
  <si>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</si>
  <si>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</si>
  <si>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</si>
  <si>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</si>
  <si>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</si>
  <si>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</si>
  <si>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</si>
  <si>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</si>
  <si>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</si>
  <si>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</si>
  <si>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</si>
  <si>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</si>
  <si>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</si>
  <si>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</si>
  <si>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</si>
  <si>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</si>
  <si>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</si>
  <si>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</si>
  <si>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</si>
  <si>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</si>
  <si>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</si>
  <si>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</si>
  <si>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</si>
  <si>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</si>
  <si>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</si>
  <si>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</si>
  <si>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</si>
  <si>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</si>
  <si>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</si>
  <si>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</si>
  <si>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</si>
  <si>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</si>
  <si>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</si>
  <si>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</si>
  <si>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</si>
  <si>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</si>
  <si>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</si>
  <si>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</si>
  <si>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</si>
  <si>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</si>
  <si>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</si>
  <si>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</si>
  <si>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</si>
  <si>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</si>
  <si>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</si>
  <si>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</si>
  <si>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</si>
  <si>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</si>
  <si>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</si>
  <si>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</si>
  <si>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</si>
  <si>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</si>
  <si>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</si>
  <si>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</si>
  <si>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</si>
  <si>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</si>
  <si>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</si>
  <si>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</si>
  <si>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</si>
  <si>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</si>
  <si>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</si>
  <si>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</si>
  <si>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</si>
  <si>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</si>
  <si>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</si>
  <si>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</si>
  <si>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</si>
  <si>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</si>
  <si>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</si>
  <si>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</si>
  <si>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</si>
  <si>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</si>
  <si>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</si>
  <si>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</si>
  <si>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</si>
  <si>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</si>
  <si>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</si>
  <si>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</si>
  <si>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</si>
  <si>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</si>
  <si>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</si>
  <si>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</si>
  <si>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</si>
  <si>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</si>
  <si>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</si>
  <si>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</si>
  <si>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</si>
  <si>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</si>
  <si>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</si>
  <si>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</si>
  <si>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</si>
  <si>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</si>
  <si>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</si>
  <si>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</si>
  <si>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</si>
  <si>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</si>
  <si>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</si>
  <si>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</si>
  <si>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</si>
  <si>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</si>
  <si>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</si>
  <si>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</si>
  <si>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</si>
  <si>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</si>
  <si>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</si>
  <si>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</si>
  <si>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</si>
  <si>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</si>
  <si>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</si>
  <si>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</si>
  <si>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</si>
  <si>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</si>
  <si>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</si>
  <si>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</si>
  <si>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</si>
  <si>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</si>
  <si>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</si>
  <si>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</si>
  <si>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</si>
  <si>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</si>
  <si>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</si>
  <si>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</si>
  <si>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</si>
  <si>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</si>
  <si>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</si>
  <si>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</si>
  <si>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</si>
  <si>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</si>
  <si>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</si>
  <si>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</si>
  <si>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</si>
  <si>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</si>
  <si>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</si>
  <si>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</si>
  <si>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</si>
  <si>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</si>
  <si>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</si>
  <si>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</si>
  <si>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</si>
  <si>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</si>
  <si>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</si>
  <si>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</si>
  <si>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</si>
  <si>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</si>
  <si>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</si>
  <si>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</si>
  <si>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</si>
  <si>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</si>
  <si>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</si>
  <si>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</si>
  <si>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</si>
  <si>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</si>
  <si>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</si>
  <si>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</si>
  <si>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</si>
  <si>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</si>
  <si>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</si>
  <si>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</si>
  <si>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</si>
  <si>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</si>
  <si>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</si>
  <si>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</si>
  <si>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</si>
  <si>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</si>
  <si>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</si>
  <si>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</si>
  <si>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</si>
  <si>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</si>
  <si>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</si>
  <si>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</si>
  <si>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</si>
  <si>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</si>
  <si>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</si>
  <si>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</si>
  <si>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</si>
  <si>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</si>
  <si>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</si>
  <si>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</si>
  <si>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</si>
  <si>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</si>
  <si>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</si>
  <si>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</si>
  <si>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</si>
  <si>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</si>
  <si>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</si>
  <si>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</si>
  <si>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</si>
  <si>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</si>
  <si>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</si>
  <si>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</si>
  <si>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</si>
  <si>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</si>
  <si>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</si>
  <si>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</si>
  <si>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</si>
  <si>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</si>
  <si>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</si>
  <si>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</si>
  <si>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</si>
  <si>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</si>
  <si>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</si>
  <si>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</si>
  <si>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</si>
  <si>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</si>
  <si>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</si>
  <si>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</si>
  <si>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</si>
  <si>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</si>
  <si>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</si>
  <si>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</si>
  <si>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</si>
  <si>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</si>
  <si>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</si>
  <si>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</si>
  <si>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</si>
  <si>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</si>
  <si>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</si>
  <si>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</si>
  <si>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</si>
  <si>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</si>
  <si>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</si>
  <si>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</si>
  <si>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</si>
  <si>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</si>
  <si>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</si>
  <si>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</si>
  <si>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</si>
  <si>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</si>
  <si>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</si>
  <si>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</si>
  <si>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</si>
  <si>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</si>
  <si>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</si>
  <si>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</si>
  <si>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</si>
  <si>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</si>
  <si>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</si>
  <si>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</si>
  <si>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</si>
  <si>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</si>
  <si>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</si>
  <si>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</si>
  <si>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</si>
  <si>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</si>
  <si>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</si>
  <si>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</si>
  <si>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</si>
  <si>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</si>
  <si>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</si>
  <si>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</si>
  <si>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</si>
  <si>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</si>
  <si>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</si>
  <si>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</si>
  <si>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</si>
  <si>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</si>
  <si>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</si>
  <si>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</si>
  <si>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</si>
  <si>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</si>
  <si>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</si>
  <si>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</si>
  <si>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</si>
  <si>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</si>
  <si>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</si>
  <si>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</si>
  <si>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</si>
  <si>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</si>
  <si>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</si>
  <si>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</si>
  <si>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</si>
  <si>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</si>
  <si>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</si>
  <si>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</si>
  <si>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</si>
  <si>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</si>
  <si>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</si>
  <si>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</si>
  <si>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</si>
  <si>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</si>
  <si>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</si>
  <si>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</si>
  <si>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</si>
  <si>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</si>
  <si>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</si>
  <si>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</si>
  <si>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</si>
  <si>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</si>
  <si>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</si>
  <si>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</si>
  <si>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</si>
  <si>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</si>
  <si>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</si>
  <si>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</si>
  <si>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</si>
  <si>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</si>
  <si>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</si>
  <si>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</si>
  <si>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</si>
  <si>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</si>
  <si>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</si>
  <si>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</si>
  <si>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</si>
  <si>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</si>
  <si>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</si>
  <si>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</si>
  <si>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</si>
  <si>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</si>
  <si>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</si>
  <si>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</si>
  <si>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</si>
  <si>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</si>
  <si>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</si>
  <si>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</si>
  <si>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</si>
  <si>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</si>
  <si>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</si>
  <si>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</si>
  <si>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</si>
  <si>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</si>
  <si>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</si>
  <si>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</si>
  <si>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</si>
  <si>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</si>
  <si>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</si>
  <si>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</si>
  <si>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</si>
  <si>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</si>
  <si>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</si>
  <si>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</si>
  <si>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</si>
  <si>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</si>
  <si>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</si>
  <si>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</si>
  <si>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</si>
  <si>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</si>
  <si>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</si>
  <si>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</si>
  <si>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</si>
  <si>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</si>
  <si>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</si>
  <si>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</si>
  <si>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</si>
  <si>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</si>
  <si>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</si>
  <si>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</si>
  <si>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</si>
  <si>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</si>
  <si>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</si>
  <si>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</si>
  <si>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</si>
  <si>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</si>
  <si>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</si>
  <si>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</si>
  <si>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</si>
  <si>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</si>
  <si>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</si>
  <si>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</si>
  <si>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</si>
  <si>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</si>
  <si>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</si>
  <si>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</si>
  <si>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</si>
  <si>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</si>
  <si>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</si>
  <si>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</si>
  <si>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</si>
  <si>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</si>
  <si>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</si>
  <si>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</si>
  <si>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</si>
  <si>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</si>
  <si>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</si>
  <si>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</si>
  <si>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</si>
  <si>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</si>
  <si>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</si>
  <si>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</si>
  <si>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</si>
  <si>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</si>
  <si>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</si>
  <si>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</si>
  <si>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</si>
  <si>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</si>
  <si>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</si>
  <si>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</si>
  <si>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</si>
  <si>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</si>
  <si>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</si>
  <si>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</si>
  <si>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</si>
  <si>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</si>
  <si>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</si>
  <si>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</si>
  <si>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</si>
  <si>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</si>
  <si>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</si>
  <si>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</si>
  <si>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</si>
  <si>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</si>
  <si>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</si>
  <si>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</si>
  <si>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</si>
  <si>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</si>
  <si>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</si>
  <si>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</si>
  <si>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</si>
  <si>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</si>
  <si>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</si>
  <si>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</si>
  <si>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</si>
  <si>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</si>
  <si>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</si>
  <si>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</si>
  <si>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</si>
  <si>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</si>
  <si>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</si>
  <si>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</si>
  <si>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</si>
  <si>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</si>
  <si>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</si>
  <si>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</si>
  <si>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</si>
  <si>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</si>
  <si>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</si>
  <si>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</si>
  <si>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</si>
  <si>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</si>
  <si>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</si>
  <si>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</si>
  <si>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</si>
  <si>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</si>
  <si>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</si>
  <si>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</si>
  <si>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</si>
  <si>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</si>
  <si>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</si>
  <si>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</si>
  <si>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</si>
  <si>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</si>
  <si>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</si>
  <si>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</si>
  <si>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</si>
  <si>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</si>
  <si>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</si>
  <si>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</si>
  <si>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</si>
  <si>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</si>
  <si>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</si>
  <si>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</si>
  <si>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</si>
  <si>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</si>
  <si>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</si>
  <si>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</si>
  <si>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</si>
  <si>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</si>
  <si>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</si>
  <si>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</si>
  <si>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</si>
  <si>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</si>
  <si>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</si>
  <si>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</si>
  <si>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</si>
  <si>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</si>
  <si>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</si>
  <si>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</si>
  <si>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</si>
  <si>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</si>
  <si>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</si>
  <si>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</si>
  <si>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</si>
  <si>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</si>
  <si>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</si>
  <si>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</si>
  <si>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</si>
  <si>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</si>
  <si>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</si>
  <si>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</si>
  <si>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</si>
  <si>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</si>
  <si>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</si>
  <si>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</si>
  <si>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</si>
  <si>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</si>
  <si>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</si>
  <si>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</si>
  <si>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</si>
  <si>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</si>
  <si>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</si>
  <si>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</si>
  <si>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</si>
  <si>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</si>
  <si>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</si>
  <si>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</si>
  <si>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</si>
  <si>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</si>
  <si>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</si>
  <si>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</si>
  <si>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</si>
  <si>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</si>
  <si>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</si>
  <si>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</si>
  <si>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</si>
  <si>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</si>
  <si>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</si>
  <si>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</si>
  <si>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</si>
  <si>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</si>
  <si>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</si>
  <si>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</si>
  <si>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</si>
  <si>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</si>
  <si>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</si>
  <si>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</si>
  <si>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</si>
  <si>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</si>
  <si>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</si>
  <si>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</si>
  <si>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</si>
  <si>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</si>
  <si>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</si>
  <si>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</si>
  <si>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</si>
  <si>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</si>
  <si>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</si>
  <si>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</si>
  <si>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</si>
  <si>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</si>
  <si>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</si>
  <si>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</si>
  <si>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</si>
  <si>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</si>
  <si>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</si>
  <si>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</si>
  <si>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</si>
  <si>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</si>
  <si>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</si>
  <si>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</si>
  <si>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</si>
  <si>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</si>
  <si>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</si>
  <si>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</si>
  <si>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</si>
  <si>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</si>
  <si>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</si>
  <si>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</si>
  <si>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</si>
  <si>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</si>
  <si>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</si>
  <si>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</si>
  <si>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</si>
  <si>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</si>
  <si>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</si>
  <si>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</si>
  <si>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</si>
  <si>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</si>
  <si>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</si>
  <si>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</si>
  <si>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</si>
  <si>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</si>
  <si>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</si>
  <si>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</si>
  <si>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</si>
  <si>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</si>
  <si>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</si>
  <si>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</si>
  <si>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</si>
  <si>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</si>
  <si>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</si>
  <si>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</si>
  <si>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</si>
  <si>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</si>
  <si>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</si>
  <si>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</si>
  <si>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</si>
  <si>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</si>
  <si>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</si>
  <si>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</si>
  <si>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</si>
  <si>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</si>
  <si>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</si>
  <si>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</si>
  <si>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</si>
  <si>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</si>
  <si>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</si>
  <si>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</si>
  <si>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</si>
  <si>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</si>
  <si>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</si>
  <si>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</si>
  <si>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</si>
  <si>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</si>
  <si>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</si>
  <si>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</si>
  <si>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</si>
  <si>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</si>
  <si>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</si>
  <si>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</si>
  <si>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</si>
  <si>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</si>
  <si>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</si>
  <si>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</si>
  <si>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</si>
  <si>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</si>
  <si>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</si>
  <si>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</si>
  <si>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</si>
  <si>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</si>
  <si>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</si>
  <si>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</si>
  <si>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</si>
  <si>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</si>
  <si>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</si>
  <si>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</si>
  <si>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</si>
  <si>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</si>
  <si>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</si>
  <si>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</si>
  <si>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</si>
  <si>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</si>
  <si>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</si>
  <si>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</si>
  <si>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</si>
  <si>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</si>
  <si>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</si>
  <si>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</si>
  <si>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</si>
  <si>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</si>
  <si>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</si>
  <si>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</si>
  <si>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</si>
  <si>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</si>
  <si>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</si>
  <si>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</si>
  <si>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</si>
  <si>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</si>
  <si>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</si>
  <si>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</si>
  <si>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</si>
  <si>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</si>
  <si>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</si>
  <si>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</si>
  <si>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</si>
  <si>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</si>
  <si>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</si>
  <si>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</si>
  <si>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</si>
  <si>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</si>
  <si>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</si>
  <si>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</si>
  <si>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</si>
  <si>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</si>
  <si>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</si>
  <si>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</si>
  <si>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</si>
  <si>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</si>
  <si>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</si>
  <si>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</si>
  <si>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</si>
  <si>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</si>
  <si>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</si>
  <si>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</si>
  <si>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</si>
  <si>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</si>
  <si>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</si>
  <si>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</si>
  <si>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</si>
  <si>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</si>
  <si>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</si>
  <si>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</si>
  <si>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</si>
  <si>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</si>
  <si>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</si>
  <si>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</si>
  <si>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</si>
  <si>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</si>
  <si>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</si>
  <si>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</si>
  <si>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</si>
  <si>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</si>
  <si>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</si>
  <si>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</si>
  <si>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</si>
  <si>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</si>
  <si>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</si>
  <si>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</si>
  <si>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</si>
  <si>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</si>
  <si>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</si>
  <si>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</si>
  <si>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</si>
  <si>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</si>
  <si>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</si>
  <si>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</si>
  <si>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</si>
  <si>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</si>
  <si>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</si>
  <si>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</si>
  <si>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</si>
  <si>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</si>
  <si>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</si>
  <si>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</si>
  <si>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</si>
  <si>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</si>
  <si>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</si>
  <si>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</si>
  <si>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</si>
  <si>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</si>
  <si>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</si>
  <si>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</si>
  <si>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</si>
  <si>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</si>
  <si>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</si>
  <si>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</si>
  <si>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</si>
  <si>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</si>
  <si>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</si>
  <si>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</si>
  <si>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</si>
  <si>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</si>
  <si>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</si>
  <si>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</si>
  <si>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</si>
  <si>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</si>
  <si>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</si>
  <si>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</si>
  <si>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</si>
  <si>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</si>
  <si>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</si>
  <si>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</si>
  <si>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</si>
  <si>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</si>
  <si>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</si>
  <si>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</si>
  <si>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</si>
  <si>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</si>
  <si>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</si>
  <si>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</si>
  <si>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</si>
  <si>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</si>
  <si>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</si>
  <si>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</si>
  <si>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</si>
  <si>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</si>
  <si>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</si>
  <si>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</si>
  <si>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</si>
  <si>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</si>
  <si>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</si>
  <si>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</si>
  <si>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</si>
  <si>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</si>
  <si>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</si>
  <si>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</si>
  <si>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</si>
  <si>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</si>
  <si>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</si>
  <si>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</si>
  <si>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</si>
  <si>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</si>
  <si>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</si>
  <si>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</si>
  <si>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</si>
  <si>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</si>
  <si>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</si>
  <si>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</si>
  <si>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</si>
  <si>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</si>
  <si>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</si>
  <si>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</si>
  <si>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</si>
  <si>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</si>
  <si>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</si>
  <si>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</si>
  <si>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</si>
  <si>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</si>
  <si>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</si>
  <si>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</si>
  <si>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</si>
  <si>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</si>
  <si>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</si>
  <si>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</si>
  <si>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</si>
  <si>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</si>
  <si>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</si>
  <si>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</si>
  <si>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</si>
  <si>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</si>
  <si>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</si>
  <si>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</si>
  <si>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</si>
  <si>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</si>
  <si>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</si>
  <si>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</si>
  <si>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</si>
  <si>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</si>
  <si>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</si>
  <si>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</si>
  <si>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</si>
  <si>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</si>
  <si>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</si>
  <si>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</si>
  <si>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</si>
  <si>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</si>
  <si>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</si>
  <si>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</si>
  <si>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</si>
  <si>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</si>
  <si>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</si>
  <si>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</si>
  <si>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</si>
  <si>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</si>
  <si>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</si>
  <si>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</si>
  <si>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</si>
  <si>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</si>
  <si>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</si>
  <si>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</si>
  <si>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</si>
  <si>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</si>
  <si>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</si>
  <si>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</si>
  <si>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</si>
  <si>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</si>
  <si>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</si>
  <si>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</si>
  <si>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</si>
  <si>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</si>
  <si>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</si>
  <si>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</si>
  <si>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</si>
  <si>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</si>
  <si>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</si>
  <si>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</si>
  <si>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</si>
  <si>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</si>
  <si>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</si>
  <si>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</si>
  <si>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</si>
  <si>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</si>
  <si>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</si>
  <si>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</si>
  <si>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</si>
  <si>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</si>
  <si>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</si>
  <si>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</si>
  <si>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</si>
  <si>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</si>
  <si>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</si>
  <si>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</si>
  <si>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</si>
  <si>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</si>
  <si>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</si>
  <si>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</si>
  <si>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</si>
  <si>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</si>
  <si>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</si>
  <si>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</si>
  <si>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</si>
  <si>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</si>
  <si>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</si>
  <si>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</si>
  <si>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</si>
  <si>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</si>
  <si>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</si>
  <si>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</si>
  <si>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</si>
  <si>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</si>
  <si>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</si>
  <si>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</si>
  <si>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</si>
  <si>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</si>
  <si>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</si>
  <si>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</si>
  <si>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</si>
  <si>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</si>
  <si>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</si>
  <si>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</si>
  <si>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</si>
  <si>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</si>
  <si>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</si>
  <si>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</si>
  <si>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</si>
  <si>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</si>
  <si>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</si>
  <si>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</si>
  <si>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</si>
  <si>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</si>
  <si>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</si>
  <si>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</si>
  <si>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</si>
  <si>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</si>
  <si>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</si>
  <si>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</si>
  <si>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</si>
  <si>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</si>
  <si>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</si>
  <si>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</si>
  <si>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</si>
  <si>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</si>
  <si>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</si>
  <si>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</si>
  <si>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</si>
  <si>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</si>
  <si>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</si>
  <si>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</si>
  <si>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</si>
  <si>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</si>
  <si>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</si>
  <si>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</si>
  <si>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</si>
  <si>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</si>
  <si>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</si>
  <si>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</si>
  <si>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</si>
  <si>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</si>
  <si>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</si>
  <si>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</si>
  <si>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</si>
  <si>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</si>
  <si>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</si>
  <si>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</si>
  <si>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</si>
  <si>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</si>
  <si>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</si>
  <si>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</si>
  <si>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</si>
  <si>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</si>
  <si>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</si>
  <si>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</si>
  <si>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</si>
  <si>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</si>
  <si>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</si>
  <si>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</si>
  <si>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</si>
  <si>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</si>
  <si>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</si>
  <si>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</si>
  <si>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</si>
  <si>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</si>
  <si>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</si>
  <si>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</si>
  <si>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</si>
  <si>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</si>
  <si>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</si>
  <si>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</si>
  <si>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</si>
  <si>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</si>
  <si>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</si>
  <si>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</si>
  <si>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</si>
  <si>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</si>
  <si>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</si>
  <si>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</si>
  <si>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</si>
  <si>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</si>
  <si>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</si>
  <si>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</si>
  <si>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</si>
  <si>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</si>
  <si>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</si>
  <si>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</si>
  <si>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</si>
  <si>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</si>
  <si>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</si>
  <si>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</si>
  <si>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</si>
  <si>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</si>
  <si>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</si>
  <si>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</si>
  <si>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</si>
  <si>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</si>
  <si>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</si>
  <si>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</si>
  <si>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</si>
  <si>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</si>
  <si>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</si>
  <si>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</si>
  <si>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</si>
  <si>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</si>
  <si>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</si>
  <si>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</si>
  <si>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</si>
  <si>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</si>
  <si>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</si>
  <si>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</si>
  <si>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</si>
  <si>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</si>
  <si>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</si>
  <si>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</si>
  <si>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</si>
  <si>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</si>
  <si>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</si>
  <si>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</si>
  <si>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</si>
  <si>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</si>
  <si>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</si>
  <si>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</si>
  <si>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</si>
  <si>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</si>
  <si>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</si>
  <si>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</si>
  <si>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</si>
  <si>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</si>
  <si>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</si>
  <si>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</si>
  <si>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</si>
  <si>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</si>
  <si>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</si>
  <si>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</si>
  <si>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</si>
  <si>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</si>
  <si>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</si>
  <si>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</si>
  <si>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</si>
  <si>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</si>
  <si>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</si>
  <si>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</si>
  <si>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</si>
  <si>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</si>
  <si>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</si>
  <si>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</si>
  <si>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</si>
  <si>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</si>
  <si>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</si>
  <si>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</si>
  <si>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</si>
  <si>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</si>
  <si>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</si>
  <si>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</si>
  <si>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</si>
  <si>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</si>
  <si>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</si>
  <si>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</si>
  <si>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</si>
  <si>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</si>
  <si>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</si>
  <si>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</si>
  <si>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</si>
  <si>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</si>
  <si>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</si>
  <si>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</si>
  <si>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</si>
  <si>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</si>
  <si>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</si>
  <si>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</si>
  <si>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</si>
  <si>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</si>
  <si>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</si>
  <si>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</si>
  <si>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</si>
  <si>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</si>
  <si>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</si>
  <si>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</si>
  <si>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</si>
  <si>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</si>
  <si>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</si>
  <si>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</si>
  <si>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</si>
  <si>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</si>
  <si>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</si>
  <si>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</si>
  <si>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</si>
  <si>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</si>
  <si>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</si>
  <si>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</si>
  <si>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</si>
  <si>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</si>
  <si>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</si>
  <si>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</si>
  <si>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</si>
  <si>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</si>
  <si>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</si>
  <si>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</si>
  <si>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</si>
  <si>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</si>
  <si>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</si>
  <si>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</si>
  <si>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</si>
  <si>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</si>
  <si>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</si>
  <si>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</si>
  <si>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</si>
  <si>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</si>
  <si>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</si>
  <si>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</si>
  <si>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</si>
  <si>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</si>
  <si>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</si>
  <si>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</si>
  <si>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</si>
  <si>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</si>
  <si>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</si>
  <si>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</si>
  <si>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</si>
  <si>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</si>
  <si>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</si>
  <si>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</si>
  <si>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</si>
  <si>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</si>
  <si>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</si>
  <si>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</si>
  <si>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</si>
  <si>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</si>
  <si>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</si>
  <si>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</si>
  <si>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</si>
  <si>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</si>
  <si>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</si>
  <si>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</si>
  <si>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</si>
  <si>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</si>
  <si>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</si>
  <si>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</si>
  <si>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</si>
  <si>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</si>
  <si>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</si>
  <si>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</si>
  <si>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</si>
  <si>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</si>
  <si>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</si>
  <si>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</si>
  <si>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</si>
  <si>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</si>
  <si>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</si>
  <si>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</si>
  <si>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</si>
  <si>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</si>
  <si>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</si>
  <si>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</si>
  <si>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</si>
  <si>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</si>
  <si>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</si>
  <si>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</si>
  <si>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</si>
  <si>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</si>
  <si>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</si>
  <si>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</si>
  <si>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</si>
  <si>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</si>
  <si>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</si>
  <si>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</si>
  <si>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</si>
  <si>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</si>
  <si>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</si>
  <si>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</si>
  <si>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</si>
  <si>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</si>
  <si>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</si>
  <si>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</si>
  <si>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</si>
  <si>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</si>
  <si>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</si>
  <si>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</si>
  <si>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</si>
  <si>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</si>
  <si>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</si>
  <si>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</si>
  <si>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</si>
  <si>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</si>
  <si>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</si>
  <si>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</si>
  <si>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</si>
  <si>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</si>
  <si>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</si>
  <si>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</si>
  <si>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</si>
  <si>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</si>
  <si>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</si>
  <si>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</si>
  <si>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</si>
  <si>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</si>
  <si>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</si>
  <si>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</si>
  <si>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</si>
  <si>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</si>
  <si>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</si>
  <si>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</si>
  <si>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</si>
  <si>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</si>
  <si>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</si>
  <si>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</si>
  <si>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</si>
  <si>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</si>
  <si>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</si>
  <si>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</si>
  <si>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</si>
  <si>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</si>
  <si>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</si>
  <si>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</si>
  <si>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</si>
  <si>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</si>
  <si>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</si>
  <si>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</si>
  <si>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</si>
  <si>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</si>
  <si>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</si>
  <si>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</si>
  <si>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</si>
  <si>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</si>
  <si>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</si>
  <si>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</si>
  <si>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</si>
  <si>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</si>
  <si>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</si>
  <si>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</si>
  <si>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</si>
  <si>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</si>
  <si>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</si>
  <si>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</si>
  <si>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</si>
  <si>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</si>
  <si>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</si>
  <si>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</si>
  <si>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</si>
  <si>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</si>
  <si>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</si>
  <si>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</si>
  <si>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</si>
  <si>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</si>
  <si>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</si>
  <si>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</si>
  <si>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</si>
  <si>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</si>
  <si>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</si>
  <si>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</si>
  <si>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</si>
  <si>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</si>
  <si>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</si>
  <si>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</si>
  <si>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</si>
  <si>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</si>
  <si>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</si>
  <si>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</si>
  <si>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</si>
  <si>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</si>
  <si>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</si>
  <si>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</si>
  <si>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</si>
  <si>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</si>
  <si>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</si>
  <si>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</si>
  <si>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</si>
  <si>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</si>
  <si>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</si>
  <si>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</si>
  <si>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</si>
  <si>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</si>
  <si>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</si>
  <si>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</si>
  <si>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</si>
  <si>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</si>
  <si>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</si>
  <si>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</si>
  <si>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</si>
  <si>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</si>
  <si>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</si>
  <si>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</si>
  <si>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</si>
  <si>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</si>
  <si>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</si>
  <si>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</si>
  <si>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</si>
  <si>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</si>
  <si>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</si>
  <si>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</si>
  <si>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</si>
  <si>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</si>
  <si>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</si>
  <si>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</si>
  <si>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</si>
  <si>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</si>
  <si>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</si>
  <si>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</si>
  <si>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</si>
  <si>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</si>
  <si>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</si>
  <si>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</si>
  <si>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</si>
  <si>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</si>
  <si>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</si>
  <si>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</si>
  <si>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</si>
  <si>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</si>
  <si>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</si>
  <si>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</si>
  <si>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</si>
  <si>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</si>
  <si>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</si>
  <si>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</si>
  <si>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</si>
  <si>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</si>
  <si>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</si>
  <si>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</si>
  <si>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</si>
  <si>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</si>
  <si>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</si>
  <si>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</si>
  <si>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</si>
  <si>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</si>
  <si>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</si>
  <si>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</si>
  <si>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</si>
  <si>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</si>
  <si>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</si>
  <si>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</si>
  <si>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</si>
  <si>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</si>
  <si>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</si>
  <si>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</si>
  <si>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</si>
  <si>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</si>
  <si>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</si>
  <si>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</si>
  <si>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</si>
  <si>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</si>
  <si>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</si>
  <si>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</si>
  <si>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</si>
  <si>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</si>
  <si>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</si>
  <si>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</si>
  <si>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</si>
  <si>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</si>
  <si>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</si>
  <si>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</si>
  <si>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</si>
  <si>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</si>
  <si>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</si>
  <si>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</si>
  <si>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</si>
  <si>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</si>
  <si>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</si>
  <si>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</si>
  <si>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</si>
  <si>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</si>
  <si>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</si>
  <si>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</si>
  <si>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</si>
  <si>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</si>
  <si>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</si>
  <si>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</si>
  <si>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</si>
  <si>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</si>
  <si>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</si>
  <si>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</si>
  <si>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</si>
  <si>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</si>
  <si>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</si>
  <si>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</si>
  <si>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</si>
  <si>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</si>
  <si>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</si>
  <si>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</si>
  <si>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</si>
  <si>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</si>
  <si>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</si>
  <si>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</si>
  <si>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</si>
  <si>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</si>
  <si>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</si>
  <si>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</si>
  <si>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</si>
  <si>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</si>
  <si>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</si>
  <si>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</si>
  <si>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</si>
  <si>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</si>
  <si>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</si>
  <si>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</si>
  <si>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</si>
  <si>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</si>
  <si>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</si>
  <si>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</si>
  <si>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</si>
  <si>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</si>
  <si>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</si>
  <si>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</si>
  <si>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</si>
  <si>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</si>
  <si>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</si>
  <si>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</si>
  <si>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</si>
  <si>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</si>
  <si>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</si>
  <si>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</si>
  <si>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</si>
  <si>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</si>
  <si>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</si>
  <si>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</si>
  <si>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</si>
  <si>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</si>
  <si>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</si>
  <si>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</si>
  <si>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</si>
  <si>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</si>
  <si>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</si>
  <si>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</si>
  <si>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</si>
  <si>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</si>
  <si>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</si>
  <si>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</si>
  <si>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</si>
  <si>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</si>
  <si>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</si>
  <si>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</si>
  <si>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</si>
  <si>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</si>
  <si>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</si>
  <si>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</si>
  <si>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</si>
  <si>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</si>
  <si>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</si>
  <si>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</si>
  <si>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</si>
  <si>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</si>
  <si>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</si>
  <si>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</si>
  <si>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</si>
  <si>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</si>
  <si>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</si>
  <si>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</si>
  <si>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</si>
  <si>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</si>
  <si>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</si>
  <si>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</si>
  <si>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</si>
  <si>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</si>
  <si>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</si>
  <si>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</si>
  <si>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</si>
  <si>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</si>
  <si>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</si>
  <si>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</si>
  <si>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</si>
  <si>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</si>
  <si>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</si>
  <si>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</si>
  <si>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</si>
  <si>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</si>
  <si>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</si>
  <si>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</si>
  <si>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</si>
  <si>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</si>
  <si>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</si>
  <si>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</si>
  <si>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</si>
  <si>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</si>
  <si>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</si>
  <si>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</si>
  <si>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</si>
  <si>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</si>
  <si>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</si>
  <si>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</si>
  <si>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</si>
  <si>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</si>
  <si>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</si>
  <si>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</si>
  <si>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</si>
  <si>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</si>
  <si>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</si>
  <si>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</si>
  <si>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</si>
  <si>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</si>
  <si>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</si>
  <si>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</si>
  <si>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</si>
  <si>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</si>
  <si>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</si>
  <si>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</si>
  <si>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</si>
  <si>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</si>
  <si>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</si>
  <si>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</si>
  <si>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</si>
  <si>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</si>
  <si>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</si>
  <si>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</si>
  <si>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</si>
  <si>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</si>
  <si>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</si>
  <si>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</si>
  <si>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</si>
  <si>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</si>
  <si>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</si>
  <si>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</si>
  <si>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</si>
  <si>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</si>
  <si>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</si>
  <si>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</si>
  <si>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</si>
  <si>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</si>
  <si>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</si>
  <si>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</si>
  <si>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</si>
  <si>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</si>
  <si>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</si>
  <si>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</si>
  <si>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</si>
  <si>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</si>
  <si>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</si>
  <si>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</si>
  <si>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</si>
  <si>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</si>
  <si>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</si>
  <si>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</si>
  <si>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</si>
  <si>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</si>
  <si>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</si>
  <si>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</si>
  <si>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</si>
  <si>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</si>
  <si>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</si>
  <si>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</si>
  <si>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</si>
  <si>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</si>
  <si>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</si>
  <si>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</si>
  <si>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</si>
  <si>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</si>
  <si>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</si>
  <si>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</si>
  <si>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</si>
  <si>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</si>
  <si>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</si>
  <si>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</si>
  <si>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</si>
  <si>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</si>
  <si>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</si>
  <si>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</si>
  <si>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</si>
  <si>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</si>
  <si>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</si>
  <si>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</si>
  <si>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</si>
  <si>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</si>
  <si>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</si>
  <si>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</si>
  <si>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</si>
  <si>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</si>
  <si>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</si>
  <si>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</si>
  <si>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</si>
  <si>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</si>
  <si>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</si>
  <si>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</si>
  <si>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</si>
  <si>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</si>
  <si>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</si>
  <si>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</si>
  <si>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</si>
  <si>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</si>
  <si>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</si>
  <si>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</si>
  <si>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</si>
  <si>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</si>
  <si>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</si>
  <si>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</si>
  <si>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</si>
  <si>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</si>
  <si>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</si>
  <si>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</si>
  <si>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</si>
  <si>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</si>
  <si>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</si>
  <si>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</si>
  <si>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</si>
  <si>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</si>
  <si>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</si>
  <si>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</si>
  <si>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</si>
  <si>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</si>
  <si>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</si>
  <si>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</si>
  <si>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</si>
  <si>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</si>
  <si>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</si>
  <si>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</si>
  <si>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</si>
  <si>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</si>
  <si>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</si>
  <si>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</si>
  <si>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</si>
  <si>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</si>
  <si>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</si>
  <si>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</si>
  <si>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</si>
  <si>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</si>
  <si>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</si>
  <si>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</si>
  <si>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</si>
  <si>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</si>
  <si>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</si>
  <si>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</si>
  <si>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</si>
  <si>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</si>
  <si>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</si>
  <si>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</si>
  <si>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</si>
  <si>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</si>
  <si>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</si>
  <si>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</si>
  <si>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</si>
  <si>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</si>
  <si>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</si>
  <si>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</si>
  <si>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</si>
  <si>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</si>
  <si>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</si>
  <si>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</si>
  <si>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</si>
  <si>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</si>
  <si>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</si>
  <si>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</si>
  <si>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</si>
  <si>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</si>
  <si>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</si>
  <si>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</si>
  <si>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</si>
  <si>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</si>
  <si>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</si>
  <si>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</si>
  <si>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</si>
  <si>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</si>
  <si>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</si>
  <si>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</si>
  <si>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</si>
  <si>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</si>
  <si>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</si>
  <si>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</si>
  <si>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</si>
  <si>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</si>
  <si>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</si>
  <si>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</si>
  <si>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</si>
  <si>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</si>
  <si>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</si>
  <si>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</si>
  <si>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</si>
  <si>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</si>
  <si>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</si>
  <si>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</si>
  <si>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</si>
  <si>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</si>
  <si>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</si>
  <si>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</si>
  <si>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</si>
  <si>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</si>
  <si>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</si>
  <si>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</si>
  <si>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</si>
  <si>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</si>
  <si>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</si>
  <si>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</si>
  <si>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</si>
  <si>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</si>
  <si>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</si>
  <si>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</si>
  <si>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</si>
  <si>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</si>
  <si>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</si>
  <si>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</si>
  <si>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</si>
  <si>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</si>
  <si>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</si>
  <si>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</si>
  <si>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</si>
  <si>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</si>
  <si>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</si>
  <si>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</si>
  <si>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</si>
  <si>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</si>
  <si>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</si>
  <si>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</si>
  <si>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</si>
  <si>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</si>
  <si>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</si>
  <si>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</si>
  <si>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</si>
  <si>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</si>
  <si>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</si>
  <si>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</si>
  <si>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</si>
  <si>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</si>
  <si>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</si>
  <si>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</si>
  <si>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</si>
  <si>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</si>
  <si>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</si>
  <si>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</si>
  <si>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</si>
  <si>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</si>
  <si>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</si>
  <si>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</si>
  <si>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</si>
  <si>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</si>
  <si>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</si>
  <si>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</si>
  <si>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</si>
  <si>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</si>
  <si>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</si>
  <si>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</si>
  <si>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</si>
  <si>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</si>
  <si>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</si>
  <si>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</si>
  <si>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</si>
  <si>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</si>
  <si>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</si>
  <si>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</si>
  <si>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</si>
  <si>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</si>
  <si>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</si>
  <si>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</si>
  <si>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</si>
  <si>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</si>
  <si>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</si>
  <si>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</si>
  <si>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</si>
  <si>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</si>
  <si>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</si>
  <si>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</si>
  <si>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</si>
  <si>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</si>
  <si>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</si>
  <si>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</si>
  <si>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</si>
  <si>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</si>
  <si>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</si>
  <si>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</si>
  <si>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</si>
  <si>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</si>
  <si>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</si>
  <si>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</si>
  <si>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</si>
  <si>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</si>
  <si>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</si>
  <si>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</si>
  <si>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</si>
  <si>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</si>
  <si>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</si>
  <si>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</si>
  <si>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</si>
  <si>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</si>
  <si>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</si>
  <si>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</si>
  <si>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</si>
  <si>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</si>
  <si>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</si>
  <si>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</si>
  <si>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</si>
  <si>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</si>
  <si>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</si>
  <si>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</si>
  <si>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</si>
  <si>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</si>
  <si>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</si>
  <si>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</si>
  <si>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</si>
  <si>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</si>
  <si>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</si>
  <si>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</si>
  <si>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</si>
  <si>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</si>
  <si>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</si>
  <si>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</si>
  <si>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</si>
  <si>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</si>
  <si>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</si>
  <si>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</si>
  <si>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</si>
  <si>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</si>
  <si>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</si>
  <si>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</si>
  <si>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</si>
  <si>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</si>
  <si>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</si>
  <si>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</si>
  <si>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</si>
  <si>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</si>
  <si>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</si>
  <si>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</si>
  <si>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</si>
  <si>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</si>
  <si>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</si>
  <si>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</si>
  <si>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</si>
  <si>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</si>
  <si>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</si>
  <si>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</si>
  <si>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</si>
  <si>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</si>
  <si>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</si>
  <si>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</si>
  <si>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</si>
  <si>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</si>
  <si>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</si>
  <si>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</si>
  <si>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</si>
  <si>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</si>
  <si>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</si>
  <si>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</si>
  <si>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</si>
  <si>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</si>
  <si>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</si>
  <si>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</si>
  <si>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</si>
  <si>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</si>
  <si>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</si>
  <si>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</si>
  <si>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</si>
  <si>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</si>
  <si>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</si>
  <si>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</si>
  <si>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</si>
  <si>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</si>
  <si>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</si>
  <si>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</si>
  <si>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</si>
  <si>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</si>
  <si>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</si>
  <si>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</si>
  <si>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</si>
  <si>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</si>
  <si>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</si>
  <si>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</si>
  <si>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</si>
  <si>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</si>
  <si>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</si>
  <si>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</si>
  <si>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</si>
  <si>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</si>
  <si>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</si>
  <si>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</si>
  <si>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</si>
  <si>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</si>
  <si>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</si>
  <si>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</si>
  <si>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</si>
  <si>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</si>
  <si>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</si>
  <si>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</si>
  <si>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</si>
  <si>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</si>
  <si>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</si>
  <si>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</si>
  <si>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</si>
  <si>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</si>
  <si>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</si>
  <si>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</si>
  <si>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</si>
  <si>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</si>
  <si>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</si>
  <si>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</si>
  <si>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</si>
  <si>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</si>
  <si>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</si>
  <si>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</si>
  <si>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</si>
  <si>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</si>
  <si>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</si>
  <si>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</si>
  <si>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</si>
  <si>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</si>
  <si>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</si>
  <si>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</si>
  <si>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</si>
  <si>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</si>
  <si>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</si>
  <si>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</si>
  <si>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</si>
  <si>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</si>
  <si>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</si>
  <si>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</si>
  <si>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</si>
  <si>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</si>
  <si>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</si>
  <si>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</si>
  <si>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</si>
  <si>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</si>
  <si>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</si>
  <si>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</si>
  <si>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</si>
  <si>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</si>
  <si>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</si>
  <si>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</si>
  <si>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</si>
  <si>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</si>
  <si>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</si>
  <si>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</si>
  <si>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</si>
  <si>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</si>
  <si>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</si>
  <si>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</si>
  <si>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</si>
  <si>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</si>
  <si>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</si>
  <si>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</si>
  <si>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</si>
  <si>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</si>
  <si>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</si>
  <si>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</si>
  <si>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</si>
  <si>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</si>
  <si>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</si>
  <si>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</si>
  <si>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</si>
  <si>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</si>
  <si>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</si>
  <si>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</si>
  <si>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</si>
  <si>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</si>
  <si>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</si>
  <si>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</si>
  <si>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</si>
  <si>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</si>
  <si>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</si>
  <si>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</si>
  <si>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</si>
  <si>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</si>
  <si>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</si>
  <si>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</si>
  <si>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</si>
  <si>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</si>
  <si>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</si>
  <si>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</si>
  <si>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</si>
  <si>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</si>
  <si>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</si>
  <si>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</si>
  <si>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</si>
  <si>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</si>
  <si>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</si>
  <si>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</si>
  <si>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</si>
  <si>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</si>
  <si>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</si>
  <si>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</si>
  <si>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</si>
  <si>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</si>
  <si>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</si>
  <si>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</si>
  <si>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</si>
  <si>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</si>
  <si>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</si>
  <si>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</si>
  <si>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</si>
  <si>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</si>
  <si>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</si>
  <si>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</si>
  <si>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</si>
  <si>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</si>
  <si>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</si>
  <si>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</si>
  <si>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</si>
  <si>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</si>
  <si>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</si>
  <si>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</si>
  <si>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</si>
  <si>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</si>
  <si>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</si>
  <si>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</si>
  <si>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</si>
  <si>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</si>
  <si>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</si>
  <si>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</si>
  <si>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</si>
  <si>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</si>
  <si>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</si>
  <si>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</si>
  <si>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</si>
  <si>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</si>
  <si>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</si>
  <si>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</si>
  <si>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</si>
  <si>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</si>
  <si>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</si>
  <si>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</si>
  <si>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</si>
  <si>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</si>
  <si>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</si>
  <si>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</si>
  <si>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</si>
  <si>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</si>
  <si>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</si>
  <si>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</si>
  <si>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</si>
  <si>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</si>
  <si>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</si>
  <si>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</si>
  <si>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</si>
  <si>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</si>
  <si>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</si>
  <si>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</si>
  <si>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</si>
  <si>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</si>
  <si>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</si>
  <si>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</si>
  <si>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</si>
  <si>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</si>
  <si>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</si>
  <si>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</si>
  <si>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</si>
  <si>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</si>
  <si>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</si>
  <si>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</si>
  <si>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</si>
  <si>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</si>
  <si>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</si>
  <si>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</si>
  <si>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</si>
  <si>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</si>
  <si>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</si>
  <si>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</si>
  <si>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</si>
  <si>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</si>
  <si>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</si>
  <si>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</si>
  <si>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</si>
  <si>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</si>
  <si>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</si>
  <si>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</si>
  <si>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</si>
  <si>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</si>
  <si>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</si>
  <si>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</si>
  <si>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</si>
  <si>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</si>
  <si>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</si>
  <si>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</si>
  <si>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</si>
  <si>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</si>
  <si>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</si>
  <si>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</si>
  <si>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</si>
  <si>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</si>
  <si>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</si>
  <si>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</si>
  <si>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</si>
  <si>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</si>
  <si>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</si>
  <si>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</si>
  <si>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</si>
  <si>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</si>
  <si>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</si>
  <si>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</si>
  <si>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</si>
  <si>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</si>
  <si>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</si>
  <si>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</si>
  <si>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</si>
  <si>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</si>
  <si>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</si>
  <si>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</si>
  <si>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</si>
  <si>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</si>
  <si>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</si>
  <si>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</si>
  <si>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</si>
  <si>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</si>
  <si>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</si>
  <si>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</si>
  <si>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</si>
  <si>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</si>
  <si>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</si>
  <si>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</si>
  <si>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</si>
  <si>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</si>
  <si>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</si>
  <si>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</si>
  <si>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</si>
  <si>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</si>
  <si>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</si>
  <si>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</si>
  <si>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</si>
  <si>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</si>
  <si>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</si>
  <si>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</si>
  <si>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</si>
  <si>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</si>
  <si>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</si>
  <si>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</si>
  <si>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</si>
  <si>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</si>
  <si>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</si>
  <si>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</si>
  <si>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</si>
  <si>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</si>
  <si>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</si>
  <si>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</si>
  <si>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</si>
  <si>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</si>
  <si>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</si>
  <si>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</si>
  <si>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</si>
  <si>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</si>
  <si>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</si>
  <si>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</si>
  <si>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</si>
  <si>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</si>
  <si>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</si>
  <si>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</si>
  <si>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</si>
  <si>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</si>
  <si>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</si>
  <si>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</si>
  <si>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</si>
  <si>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</si>
  <si>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</si>
  <si>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</si>
  <si>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</si>
  <si>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</si>
  <si>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</si>
  <si>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</si>
  <si>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</si>
  <si>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</si>
  <si>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</si>
  <si>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</si>
  <si>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</si>
  <si>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</si>
  <si>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</si>
  <si>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</si>
  <si>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</si>
  <si>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</si>
  <si>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</si>
  <si>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</si>
  <si>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</si>
  <si>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</si>
  <si>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</si>
  <si>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</si>
  <si>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</si>
  <si>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</si>
  <si>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</si>
  <si>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</si>
  <si>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</si>
  <si>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</si>
  <si>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</si>
  <si>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</si>
  <si>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</si>
  <si>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</si>
  <si>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</si>
  <si>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</si>
  <si>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</si>
  <si>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</si>
  <si>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</si>
  <si>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</si>
  <si>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</si>
  <si>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</si>
  <si>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</si>
  <si>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</si>
  <si>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</si>
  <si>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</si>
  <si>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</si>
  <si>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</si>
  <si>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</si>
  <si>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</si>
  <si>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</si>
  <si>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</si>
  <si>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</si>
  <si>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</si>
  <si>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</si>
  <si>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</si>
  <si>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</si>
  <si>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</si>
  <si>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</si>
  <si>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</si>
  <si>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</si>
  <si>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</si>
  <si>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</si>
  <si>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</si>
  <si>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</si>
  <si>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</si>
  <si>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</si>
  <si>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</si>
  <si>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</si>
  <si>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</si>
  <si>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</si>
  <si>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</si>
  <si>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</si>
  <si>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</si>
  <si>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</si>
  <si>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</si>
  <si>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</si>
  <si>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</si>
  <si>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</si>
  <si>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</si>
  <si>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</si>
  <si>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</si>
  <si>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</si>
  <si>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</si>
  <si>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</si>
  <si>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</si>
  <si>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</si>
  <si>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</si>
  <si>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</si>
  <si>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</si>
  <si>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</si>
  <si>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</si>
  <si>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</si>
  <si>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</si>
  <si>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</si>
  <si>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</si>
  <si>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</si>
  <si>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</si>
  <si>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</si>
  <si>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</si>
  <si>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</si>
  <si>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</si>
  <si>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</si>
  <si>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</si>
  <si>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</si>
  <si>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</si>
  <si>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</si>
  <si>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</si>
  <si>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</si>
  <si>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</si>
  <si>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</si>
  <si>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</si>
  <si>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</si>
  <si>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</si>
  <si>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</si>
  <si>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</si>
  <si>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</si>
  <si>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</si>
  <si>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</si>
  <si>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</si>
  <si>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</si>
  <si>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</si>
  <si>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</si>
  <si>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</si>
  <si>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</si>
  <si>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</si>
  <si>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</si>
  <si>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</si>
  <si>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</si>
  <si>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</si>
  <si>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</si>
  <si>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</si>
  <si>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</si>
  <si>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</si>
  <si>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</si>
  <si>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</si>
  <si>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</si>
  <si>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</si>
  <si>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</si>
  <si>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</si>
  <si>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</si>
  <si>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</si>
  <si>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</si>
  <si>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</si>
  <si>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</si>
  <si>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</si>
  <si>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</si>
  <si>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</si>
  <si>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</si>
  <si>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</si>
  <si>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</si>
  <si>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</si>
  <si>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</si>
  <si>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</si>
  <si>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</si>
  <si>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</si>
  <si>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</si>
  <si>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</si>
  <si>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</si>
  <si>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</si>
  <si>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</si>
  <si>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</si>
  <si>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</si>
  <si>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</si>
  <si>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</si>
  <si>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</si>
  <si>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</si>
  <si>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</si>
  <si>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</si>
  <si>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</si>
  <si>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</si>
  <si>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</si>
  <si>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</si>
  <si>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</si>
  <si>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</si>
  <si>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</si>
  <si>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</si>
  <si>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</si>
  <si>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</si>
  <si>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</si>
  <si>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</si>
  <si>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</si>
  <si>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</si>
  <si>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</si>
  <si>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</si>
  <si>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</si>
  <si>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</si>
  <si>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</si>
  <si>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</si>
  <si>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</si>
  <si>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</si>
  <si>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</si>
  <si>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</si>
  <si>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</si>
  <si>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</si>
  <si>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</si>
  <si>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</si>
  <si>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</si>
  <si>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</si>
  <si>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</si>
  <si>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</si>
  <si>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</si>
  <si>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</si>
  <si>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</si>
  <si>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</si>
  <si>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</si>
  <si>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</si>
  <si>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</si>
  <si>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</si>
  <si>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</si>
  <si>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</si>
  <si>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</si>
  <si>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</si>
  <si>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</si>
  <si>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</si>
  <si>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</si>
  <si>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</si>
  <si>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</si>
  <si>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</si>
  <si>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</si>
  <si>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</si>
  <si>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</si>
  <si>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</si>
  <si>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</si>
  <si>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</si>
  <si>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</si>
  <si>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</si>
  <si>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</si>
  <si>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</si>
  <si>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</si>
  <si>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</si>
  <si>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</si>
  <si>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</si>
  <si>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</si>
  <si>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</si>
  <si>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</si>
  <si>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</si>
  <si>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</si>
  <si>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</si>
  <si>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</si>
  <si>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</si>
  <si>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</si>
  <si>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</si>
  <si>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</si>
  <si>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</si>
  <si>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</si>
  <si>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</si>
  <si>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</si>
  <si>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</si>
  <si>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</si>
  <si>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</si>
  <si>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</si>
  <si>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</si>
  <si>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</si>
  <si>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</si>
  <si>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</si>
  <si>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</si>
  <si>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</si>
  <si>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</si>
  <si>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</si>
  <si>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</si>
  <si>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</si>
  <si>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</si>
  <si>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</si>
  <si>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</si>
  <si>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</si>
  <si>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</si>
  <si>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</si>
  <si>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</si>
  <si>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</si>
  <si>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</si>
  <si>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</si>
  <si>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</si>
  <si>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</si>
  <si>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</si>
  <si>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</si>
  <si>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</si>
  <si>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</si>
  <si>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</si>
  <si>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</si>
  <si>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</si>
  <si>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</si>
  <si>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</si>
  <si>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</si>
  <si>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</si>
  <si>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</si>
  <si>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</si>
  <si>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</si>
  <si>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</si>
  <si>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</si>
  <si>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</si>
  <si>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</si>
  <si>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</si>
  <si>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</si>
  <si>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</si>
  <si>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</si>
  <si>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</si>
  <si>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</si>
  <si>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</si>
  <si>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</si>
  <si>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</si>
  <si>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</si>
  <si>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</si>
  <si>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</si>
  <si>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</si>
  <si>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</si>
  <si>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</si>
  <si>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</si>
  <si>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</si>
  <si>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</si>
  <si>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</si>
  <si>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</si>
  <si>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</si>
  <si>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</si>
  <si>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</si>
  <si>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</si>
  <si>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</si>
  <si>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</si>
  <si>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</si>
  <si>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</si>
  <si>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</si>
  <si>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</si>
  <si>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</si>
  <si>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</si>
  <si>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</si>
  <si>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</si>
  <si>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</si>
  <si>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</si>
  <si>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</si>
  <si>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</si>
  <si>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</si>
  <si>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</si>
  <si>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</si>
  <si>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</si>
  <si>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</si>
  <si>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</si>
  <si>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</si>
  <si>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</si>
  <si>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</si>
  <si>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</si>
  <si>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</si>
  <si>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</si>
  <si>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</si>
  <si>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</si>
  <si>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</si>
  <si>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</si>
  <si>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</si>
  <si>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</si>
  <si>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</si>
  <si>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</si>
  <si>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</si>
  <si>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</si>
  <si>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</si>
  <si>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</si>
  <si>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</si>
  <si>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</si>
  <si>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</si>
  <si>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</si>
  <si>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</si>
  <si>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</si>
  <si>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</si>
  <si>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</si>
  <si>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</si>
  <si>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</si>
  <si>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</si>
  <si>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</si>
  <si>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</si>
  <si>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</si>
  <si>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</si>
  <si>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</si>
  <si>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</si>
  <si>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</si>
  <si>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</si>
  <si>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</si>
  <si>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</si>
  <si>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</si>
  <si>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</si>
  <si>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</si>
  <si>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</si>
  <si>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</si>
  <si>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</si>
  <si>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</si>
  <si>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</si>
  <si>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</si>
  <si>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</si>
  <si>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</si>
  <si>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</si>
  <si>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</si>
  <si>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</si>
  <si>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</si>
  <si>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</si>
  <si>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</si>
  <si>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</si>
  <si>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</si>
  <si>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</si>
  <si>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</si>
  <si>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</si>
  <si>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</si>
  <si>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</si>
  <si>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</si>
  <si>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</si>
  <si>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</si>
  <si>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</si>
  <si>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</si>
  <si>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</si>
  <si>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</si>
  <si>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</si>
  <si>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</si>
  <si>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</si>
  <si>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</si>
  <si>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</si>
  <si>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</si>
  <si>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</si>
  <si>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</si>
  <si>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</si>
  <si>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</si>
  <si>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</si>
  <si>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</si>
  <si>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</si>
  <si>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</si>
  <si>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</si>
  <si>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</si>
  <si>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</si>
  <si>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</si>
  <si>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</si>
  <si>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</si>
  <si>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</si>
  <si>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</si>
  <si>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</si>
  <si>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</si>
  <si>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</si>
  <si>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</si>
  <si>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</si>
  <si>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</si>
  <si>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</si>
  <si>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</si>
  <si>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</si>
  <si>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</si>
  <si>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</si>
  <si>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</si>
  <si>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</si>
  <si>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</si>
  <si>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</si>
  <si>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</si>
  <si>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</si>
  <si>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</si>
  <si>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</si>
  <si>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</si>
  <si>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</si>
  <si>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</si>
  <si>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</si>
  <si>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</si>
  <si>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</si>
  <si>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</si>
  <si>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</si>
  <si>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</si>
  <si>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</si>
  <si>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</si>
  <si>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</si>
  <si>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</si>
  <si>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</si>
  <si>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</si>
  <si>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</si>
  <si>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</si>
  <si>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</si>
  <si>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</si>
  <si>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</si>
  <si>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</si>
  <si>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</si>
  <si>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</si>
  <si>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</si>
  <si>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</si>
  <si>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</si>
  <si>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</si>
  <si>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</si>
  <si>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</si>
  <si>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</si>
  <si>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</si>
  <si>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</si>
  <si>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</si>
  <si>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</si>
  <si>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</si>
  <si>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</si>
  <si>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</si>
  <si>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</si>
  <si>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</si>
  <si>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</si>
  <si>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</si>
  <si>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</si>
  <si>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</si>
  <si>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</si>
  <si>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</si>
  <si>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</si>
  <si>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</si>
  <si>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</si>
  <si>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</si>
  <si>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</si>
  <si>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</si>
  <si>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</si>
  <si>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</si>
  <si>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</si>
  <si>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</si>
  <si>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</si>
  <si>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</si>
  <si>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</si>
  <si>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</si>
  <si>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</si>
  <si>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</si>
  <si>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</si>
  <si>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</si>
  <si>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</si>
  <si>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</si>
  <si>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</si>
  <si>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</si>
  <si>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</si>
  <si>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</si>
  <si>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</si>
  <si>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</si>
  <si>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</si>
  <si>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</si>
  <si>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</si>
  <si>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</si>
  <si>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</si>
  <si>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</si>
  <si>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</si>
  <si>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</si>
  <si>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</si>
  <si>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</si>
  <si>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</si>
  <si>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</si>
  <si>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</si>
  <si>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</si>
  <si>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</si>
  <si>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</si>
  <si>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</si>
  <si>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</si>
  <si>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</si>
  <si>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</si>
  <si>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</si>
  <si>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</si>
  <si>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</si>
  <si>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</si>
  <si>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</si>
  <si>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</si>
  <si>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</si>
  <si>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</si>
  <si>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</si>
  <si>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</si>
  <si>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</si>
  <si>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</si>
  <si>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</si>
  <si>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</si>
  <si>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</si>
  <si>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</si>
  <si>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</si>
  <si>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</si>
  <si>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</si>
  <si>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</si>
  <si>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</si>
  <si>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</si>
  <si>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</si>
  <si>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</si>
  <si>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</si>
  <si>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</si>
  <si>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</si>
  <si>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</si>
  <si>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</si>
  <si>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</si>
  <si>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</si>
  <si>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</si>
  <si>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</si>
  <si>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</si>
  <si>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</si>
  <si>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</si>
  <si>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</si>
  <si>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</si>
  <si>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</si>
  <si>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</si>
  <si>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</si>
  <si>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</si>
  <si>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</si>
  <si>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</si>
  <si>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</si>
  <si>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</si>
  <si>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</si>
  <si>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</si>
  <si>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</si>
  <si>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</si>
  <si>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</si>
  <si>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</si>
  <si>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</si>
  <si>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</si>
  <si>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</si>
  <si>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</si>
  <si>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</si>
  <si>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</si>
  <si>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</si>
  <si>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</si>
  <si>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</si>
  <si>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</si>
  <si>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</si>
  <si>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</si>
  <si>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</si>
  <si>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</si>
  <si>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</si>
  <si>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</si>
  <si>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</si>
  <si>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</si>
  <si>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</si>
  <si>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</si>
  <si>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</si>
  <si>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</si>
  <si>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</si>
  <si>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</si>
  <si>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</si>
  <si>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</si>
  <si>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</si>
  <si>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</si>
  <si>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</si>
  <si>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</si>
  <si>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</si>
  <si>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</si>
  <si>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</si>
  <si>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</si>
  <si>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</si>
  <si>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</si>
  <si>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</si>
  <si>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</si>
  <si>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</si>
  <si>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</si>
  <si>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</si>
  <si>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</si>
  <si>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</si>
  <si>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</si>
  <si>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</si>
  <si>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</si>
  <si>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</si>
  <si>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</si>
  <si>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</si>
  <si>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</si>
  <si>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</si>
  <si>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</si>
  <si>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</si>
  <si>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</si>
  <si>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</si>
  <si>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</si>
  <si>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</si>
  <si>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</si>
  <si>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</si>
  <si>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</si>
  <si>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</si>
  <si>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</si>
  <si>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</si>
  <si>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</si>
  <si>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</si>
  <si>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</si>
  <si>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</si>
  <si>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</si>
  <si>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</si>
  <si>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</si>
  <si>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</si>
  <si>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</si>
  <si>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</si>
  <si>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</si>
  <si>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</si>
  <si>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</si>
  <si>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</si>
  <si>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</si>
  <si>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</si>
  <si>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</si>
  <si>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</si>
  <si>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</si>
  <si>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</si>
  <si>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</si>
  <si>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</si>
  <si>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</si>
  <si>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</si>
  <si>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</si>
  <si>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</si>
  <si>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</si>
  <si>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</si>
  <si>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</si>
  <si>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</si>
  <si>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</si>
  <si>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</si>
  <si>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</si>
  <si>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</si>
  <si>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</si>
  <si>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</si>
  <si>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</si>
  <si>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</si>
  <si>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</si>
  <si>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</si>
  <si>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</si>
  <si>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</si>
  <si>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</si>
  <si>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</si>
  <si>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</si>
  <si>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</si>
  <si>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</si>
  <si>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</si>
  <si>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</si>
  <si>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</si>
  <si>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</si>
  <si>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</si>
  <si>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</si>
  <si>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</si>
  <si>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</si>
  <si>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</si>
  <si>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</si>
  <si>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</si>
  <si>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</si>
  <si>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</si>
  <si>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</si>
  <si>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</si>
  <si>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</si>
  <si>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</si>
  <si>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</si>
  <si>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</si>
  <si>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</si>
  <si>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</si>
  <si>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</si>
  <si>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</si>
  <si>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</si>
  <si>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</si>
  <si>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</si>
  <si>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</si>
  <si>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</si>
  <si>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</si>
  <si>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</si>
  <si>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</si>
  <si>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</si>
  <si>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</si>
  <si>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</si>
  <si>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</si>
  <si>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</si>
  <si>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</si>
  <si>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</si>
  <si>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</si>
  <si>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</si>
  <si>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</si>
  <si>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</si>
  <si>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</si>
  <si>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</si>
  <si>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</si>
  <si>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</si>
  <si>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</si>
  <si>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</si>
  <si>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</si>
  <si>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</si>
  <si>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</si>
  <si>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</si>
  <si>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</si>
  <si>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</si>
  <si>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</si>
  <si>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</si>
  <si>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</si>
  <si>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</si>
  <si>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</si>
  <si>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</si>
  <si>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</si>
  <si>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</si>
  <si>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</si>
  <si>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</si>
  <si>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</si>
  <si>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</si>
  <si>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</si>
  <si>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</si>
  <si>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</si>
  <si>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</si>
  <si>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</si>
  <si>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</si>
  <si>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</si>
  <si>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</si>
  <si>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</si>
  <si>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</si>
  <si>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</si>
  <si>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</si>
  <si>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</si>
  <si>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</si>
  <si>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</si>
  <si>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</si>
  <si>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</si>
  <si>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</si>
  <si>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</si>
  <si>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</si>
  <si>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</si>
  <si>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</si>
  <si>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</si>
  <si>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</si>
  <si>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</si>
  <si>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</si>
  <si>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</si>
  <si>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</si>
  <si>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</si>
  <si>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</si>
  <si>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</si>
  <si>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</si>
  <si>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</si>
  <si>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</si>
  <si>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</si>
  <si>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</si>
  <si>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</si>
  <si>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</si>
  <si>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</si>
  <si>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</si>
  <si>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</si>
  <si>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</si>
  <si>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</si>
  <si>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</si>
  <si>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</si>
  <si>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</si>
  <si>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</si>
  <si>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</si>
  <si>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</si>
  <si>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</si>
  <si>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</si>
  <si>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</si>
  <si>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</si>
  <si>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</si>
  <si>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</si>
  <si>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</si>
  <si>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</si>
  <si>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</si>
  <si>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</si>
  <si>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</si>
  <si>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</si>
  <si>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</si>
  <si>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</si>
  <si>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</si>
  <si>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</si>
  <si>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</si>
  <si>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</si>
  <si>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</si>
  <si>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</si>
  <si>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</si>
  <si>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</si>
  <si>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</si>
  <si>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</si>
  <si>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</si>
  <si>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</si>
  <si>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</si>
  <si>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</si>
  <si>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</si>
  <si>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</si>
  <si>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</si>
  <si>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</si>
  <si>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</si>
  <si>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</si>
  <si>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</si>
  <si>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</si>
  <si>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</si>
  <si>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</si>
  <si>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</si>
  <si>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</si>
  <si>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</si>
  <si>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</si>
  <si>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</si>
  <si>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</si>
  <si>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</si>
  <si>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</si>
  <si>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</si>
  <si>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</si>
  <si>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</si>
  <si>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</si>
  <si>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</si>
  <si>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</si>
  <si>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</si>
  <si>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</si>
  <si>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</si>
  <si>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</si>
  <si>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</si>
  <si>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</si>
  <si>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</si>
  <si>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</si>
  <si>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</si>
  <si>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</si>
  <si>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</si>
  <si>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</si>
  <si>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</si>
  <si>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</si>
  <si>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</si>
  <si>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</si>
  <si>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</si>
  <si>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</si>
  <si>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</si>
  <si>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</si>
  <si>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</si>
  <si>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</si>
  <si>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</si>
  <si>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</si>
  <si>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</si>
  <si>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</si>
  <si>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</si>
  <si>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</si>
  <si>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</si>
  <si>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</si>
  <si>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</si>
  <si>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</si>
  <si>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</si>
  <si>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</si>
  <si>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</si>
  <si>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</si>
  <si>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</si>
  <si>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</si>
  <si>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</si>
  <si>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</si>
  <si>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</si>
  <si>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</si>
  <si>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</si>
  <si>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</si>
  <si>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</si>
  <si>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</si>
  <si>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</si>
  <si>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</si>
  <si>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</si>
  <si>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</si>
  <si>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</si>
  <si>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</si>
  <si>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</si>
  <si>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</si>
  <si>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</si>
  <si>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</si>
  <si>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</si>
  <si>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</si>
  <si>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</si>
  <si>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</si>
  <si>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</si>
  <si>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</si>
  <si>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</si>
  <si>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</si>
  <si>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</si>
  <si>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</si>
  <si>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</si>
  <si>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</si>
  <si>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</si>
  <si>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</si>
  <si>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</si>
  <si>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</si>
  <si>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</si>
  <si>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</si>
  <si>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</si>
  <si>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</si>
  <si>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</si>
  <si>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</si>
  <si>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</si>
  <si>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</si>
  <si>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</si>
  <si>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</si>
  <si>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</si>
  <si>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</si>
  <si>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</si>
  <si>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</si>
  <si>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</si>
  <si>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</si>
  <si>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</si>
  <si>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</si>
  <si>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</si>
  <si>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</si>
  <si>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</si>
  <si>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</si>
  <si>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</si>
  <si>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</si>
  <si>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</si>
  <si>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</si>
  <si>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</si>
  <si>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</si>
  <si>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</si>
  <si>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</si>
  <si>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</si>
  <si>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</si>
  <si>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</si>
  <si>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</si>
  <si>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</si>
  <si>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</si>
  <si>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</si>
  <si>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</si>
  <si>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</si>
  <si>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</si>
  <si>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</si>
  <si>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</si>
  <si>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</si>
  <si>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</si>
  <si>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</si>
  <si>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</si>
  <si>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</si>
  <si>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</si>
  <si>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</si>
  <si>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</si>
  <si>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</si>
  <si>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</si>
  <si>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</si>
  <si>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</si>
  <si>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</si>
  <si>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</si>
  <si>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</si>
  <si>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</si>
  <si>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</si>
  <si>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</si>
  <si>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</si>
  <si>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</si>
  <si>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</si>
  <si>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</si>
  <si>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</si>
  <si>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</si>
  <si>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</si>
  <si>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</si>
  <si>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</si>
  <si>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</si>
  <si>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</si>
  <si>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</si>
  <si>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</si>
  <si>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</si>
  <si>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</si>
  <si>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</si>
  <si>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</si>
  <si>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</si>
  <si>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</si>
  <si>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</si>
  <si>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</si>
  <si>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</si>
  <si>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</si>
  <si>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</si>
  <si>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</si>
  <si>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</si>
  <si>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</si>
  <si>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</si>
  <si>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</si>
  <si>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</si>
  <si>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</si>
  <si>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</si>
  <si>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</si>
  <si>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</si>
  <si>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</si>
  <si>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</si>
  <si>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</si>
  <si>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</si>
  <si>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</si>
  <si>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</si>
  <si>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</si>
  <si>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</si>
  <si>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</si>
  <si>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</si>
  <si>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</si>
  <si>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</si>
  <si>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</si>
  <si>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</si>
  <si>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</si>
  <si>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</si>
  <si>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</si>
  <si>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</si>
  <si>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</si>
  <si>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</si>
  <si>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</si>
  <si>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</si>
  <si>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</si>
  <si>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</si>
  <si>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</si>
  <si>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</si>
  <si>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</si>
  <si>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</si>
  <si>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</si>
  <si>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</si>
  <si>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</si>
  <si>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</si>
  <si>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</si>
  <si>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</si>
  <si>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</si>
  <si>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</si>
  <si>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</si>
  <si>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</si>
  <si>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</si>
  <si>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</si>
  <si>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</si>
  <si>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</si>
  <si>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</si>
  <si>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</si>
  <si>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</si>
  <si>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</si>
  <si>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</si>
  <si>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</si>
  <si>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</si>
  <si>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</si>
  <si>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</si>
  <si>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</si>
  <si>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</si>
  <si>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</si>
  <si>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</si>
  <si>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</si>
  <si>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</si>
  <si>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</si>
  <si>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</si>
  <si>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</si>
  <si>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</si>
  <si>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</si>
  <si>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</si>
  <si>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</si>
  <si>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</si>
  <si>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</si>
  <si>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</si>
  <si>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</si>
  <si>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</si>
  <si>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</si>
  <si>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</si>
  <si>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</si>
  <si>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</si>
  <si>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</si>
  <si>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</si>
  <si>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</si>
  <si>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</si>
  <si>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</si>
  <si>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</si>
  <si>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</si>
  <si>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</si>
  <si>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</si>
  <si>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</si>
  <si>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</si>
  <si>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</si>
  <si>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</si>
  <si>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</si>
  <si>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</si>
  <si>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</si>
  <si>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</si>
  <si>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</si>
  <si>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</si>
  <si>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</si>
  <si>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</si>
  <si>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</si>
  <si>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</si>
  <si>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</si>
  <si>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</si>
  <si>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</si>
  <si>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</si>
  <si>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</si>
  <si>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</si>
  <si>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</si>
  <si>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</si>
  <si>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</si>
  <si>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</si>
  <si>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</si>
  <si>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</si>
  <si>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</si>
  <si>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</si>
  <si>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</si>
  <si>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</si>
  <si>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</si>
  <si>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</si>
  <si>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</si>
  <si>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</si>
  <si>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</si>
  <si>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</si>
  <si>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</si>
  <si>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</si>
  <si>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</si>
  <si>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</si>
  <si>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</si>
  <si>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</si>
  <si>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</si>
  <si>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</si>
  <si>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</si>
  <si>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</si>
  <si>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</si>
  <si>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</si>
  <si>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</si>
  <si>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</si>
  <si>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</si>
  <si>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</si>
  <si>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</si>
  <si>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</si>
  <si>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</si>
  <si>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</si>
  <si>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</si>
  <si>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</si>
  <si>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</si>
  <si>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</si>
  <si>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</si>
  <si>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</si>
  <si>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</si>
  <si>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</si>
  <si>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</si>
  <si>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</si>
  <si>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</si>
  <si>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</si>
  <si>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</si>
  <si>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</si>
  <si>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</si>
  <si>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</si>
  <si>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</si>
  <si>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</si>
  <si>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</si>
  <si>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</si>
  <si>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</si>
  <si>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</si>
  <si>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</si>
  <si>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</si>
  <si>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</si>
  <si>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</si>
  <si>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</si>
  <si>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</si>
  <si>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</si>
  <si>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</si>
  <si>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</si>
  <si>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</si>
  <si>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</si>
  <si>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</si>
  <si>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</si>
  <si>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</si>
  <si>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</si>
  <si>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</si>
  <si>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</si>
  <si>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</si>
  <si>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</si>
  <si>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</si>
  <si>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</si>
  <si>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</si>
  <si>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</si>
  <si>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</si>
  <si>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</si>
  <si>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</si>
  <si>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</si>
  <si>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</si>
  <si>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</si>
  <si>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</si>
  <si>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</si>
  <si>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</si>
  <si>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</si>
  <si>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</si>
  <si>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</si>
  <si>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</si>
  <si>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</si>
  <si>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</si>
  <si>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</si>
  <si>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</si>
  <si>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</si>
  <si>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</si>
  <si>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</si>
  <si>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</si>
  <si>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</si>
  <si>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</si>
  <si>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</si>
  <si>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</si>
  <si>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</si>
  <si>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</si>
  <si>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</si>
  <si>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</si>
  <si>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</si>
  <si>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</si>
  <si>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</si>
  <si>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</si>
  <si>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</si>
  <si>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</si>
  <si>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</si>
  <si>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</si>
  <si>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</si>
  <si>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</si>
  <si>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</si>
  <si>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</si>
  <si>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</si>
  <si>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</si>
  <si>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</si>
  <si>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</si>
  <si>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</si>
  <si>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</si>
  <si>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</si>
  <si>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</si>
  <si>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</si>
  <si>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</si>
  <si>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</si>
  <si>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</si>
  <si>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</si>
  <si>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</si>
  <si>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</si>
  <si>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</si>
  <si>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</si>
  <si>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</si>
  <si>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</si>
  <si>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</si>
  <si>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</si>
  <si>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</si>
  <si>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</si>
  <si>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</si>
  <si>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</si>
  <si>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</si>
  <si>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</si>
  <si>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</si>
  <si>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</si>
  <si>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</si>
  <si>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</si>
  <si>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</si>
  <si>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</si>
  <si>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</si>
  <si>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</si>
  <si>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</si>
  <si>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</si>
  <si>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</si>
  <si>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</si>
  <si>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</si>
  <si>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</si>
  <si>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</si>
  <si>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</si>
  <si>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</si>
  <si>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</si>
  <si>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</si>
  <si>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</si>
  <si>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</si>
  <si>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</si>
  <si>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</si>
  <si>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</si>
  <si>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</si>
  <si>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</si>
  <si>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</si>
  <si>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</si>
  <si>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</si>
  <si>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</si>
  <si>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</si>
  <si>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</si>
  <si>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</si>
  <si>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</si>
  <si>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</si>
  <si>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</si>
  <si>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</si>
  <si>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</si>
  <si>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</si>
  <si>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</si>
  <si>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</si>
  <si>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</si>
  <si>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</si>
  <si>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</si>
  <si>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</si>
  <si>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</si>
  <si>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</si>
  <si>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</si>
  <si>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</si>
  <si>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</si>
  <si>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</si>
  <si>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</si>
  <si>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</si>
  <si>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</si>
  <si>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</si>
  <si>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</si>
  <si>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</si>
  <si>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</si>
  <si>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</si>
  <si>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</si>
  <si>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</si>
  <si>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</si>
  <si>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</si>
  <si>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</si>
  <si>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</si>
  <si>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</si>
  <si>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</si>
  <si>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</si>
  <si>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</si>
  <si>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</si>
  <si>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</si>
  <si>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</si>
  <si>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</si>
  <si>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</si>
  <si>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</si>
  <si>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</si>
  <si>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</si>
  <si>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</si>
  <si>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</si>
  <si>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</si>
  <si>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</si>
  <si>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</si>
  <si>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</si>
  <si>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</si>
  <si>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</si>
  <si>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</si>
  <si>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</si>
  <si>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</si>
  <si>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</si>
  <si>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</si>
  <si>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</si>
  <si>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</si>
  <si>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</si>
  <si>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</si>
  <si>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</si>
  <si>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</si>
  <si>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</si>
  <si>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</si>
  <si>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</si>
  <si>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</si>
  <si>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</si>
  <si>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</si>
  <si>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</si>
  <si>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</si>
  <si>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</si>
  <si>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</si>
  <si>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</si>
  <si>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</si>
  <si>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</si>
  <si>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</si>
  <si>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</si>
  <si>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</si>
  <si>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</si>
  <si>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</si>
  <si>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</si>
  <si>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</si>
  <si>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</si>
  <si>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</si>
  <si>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</si>
  <si>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</si>
  <si>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</si>
  <si>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</si>
  <si>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</si>
  <si>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</si>
  <si>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</si>
  <si>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</si>
  <si>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</si>
  <si>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</si>
  <si>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</si>
  <si>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</si>
  <si>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</si>
  <si>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</si>
  <si>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</si>
  <si>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</si>
  <si>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</si>
  <si>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</si>
  <si>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</si>
  <si>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</si>
  <si>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</si>
  <si>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</si>
  <si>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</si>
  <si>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</si>
  <si>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</si>
  <si>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</si>
  <si>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</si>
  <si>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</si>
  <si>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</si>
  <si>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</si>
  <si>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</si>
  <si>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</si>
  <si>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</si>
  <si>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</si>
  <si>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</si>
  <si>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</si>
  <si>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</si>
  <si>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</si>
  <si>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</si>
  <si>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</si>
  <si>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</si>
  <si>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</si>
  <si>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</si>
  <si>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</si>
  <si>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</si>
  <si>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</si>
  <si>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</si>
  <si>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</si>
  <si>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</si>
  <si>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</si>
  <si>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</si>
  <si>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</si>
  <si>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</si>
  <si>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</si>
  <si>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</si>
  <si>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</si>
  <si>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</si>
  <si>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</si>
  <si>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</si>
  <si>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</si>
  <si>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</si>
  <si>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</si>
  <si>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</si>
  <si>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</si>
  <si>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</si>
  <si>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</si>
  <si>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</si>
  <si>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</si>
  <si>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</si>
  <si>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</si>
  <si>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</si>
  <si>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</si>
  <si>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</si>
  <si>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</si>
  <si>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</si>
  <si>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</si>
  <si>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</si>
  <si>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</si>
  <si>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</si>
  <si>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</si>
  <si>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</si>
  <si>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</si>
  <si>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</si>
  <si>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</si>
  <si>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</si>
  <si>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</si>
  <si>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</si>
  <si>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</si>
  <si>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</si>
  <si>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</si>
  <si>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</si>
  <si>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</si>
  <si>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</si>
  <si>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</si>
  <si>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</si>
  <si>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</si>
  <si>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</si>
  <si>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</si>
  <si>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</si>
  <si>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</si>
  <si>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</si>
  <si>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</si>
  <si>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</si>
  <si>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</si>
  <si>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</si>
  <si>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</si>
  <si>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</si>
  <si>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</si>
  <si>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</si>
  <si>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</si>
  <si>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</si>
  <si>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</si>
  <si>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</si>
  <si>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</si>
  <si>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</si>
  <si>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</si>
  <si>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</si>
  <si>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</si>
  <si>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</si>
  <si>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</si>
  <si>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</si>
  <si>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</si>
  <si>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</si>
  <si>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</si>
  <si>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</si>
  <si>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</si>
  <si>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</si>
  <si>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</si>
  <si>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</si>
  <si>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</si>
  <si>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</si>
  <si>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</si>
  <si>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</si>
  <si>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</si>
  <si>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</si>
  <si>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</si>
  <si>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</si>
  <si>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</si>
  <si>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</si>
  <si>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</si>
  <si>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</si>
  <si>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</si>
  <si>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</si>
  <si>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</si>
  <si>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</si>
  <si>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</si>
  <si>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</si>
  <si>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</si>
  <si>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</si>
  <si>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</si>
  <si>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</si>
  <si>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</si>
  <si>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</si>
  <si>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</si>
  <si>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</si>
  <si>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</si>
  <si>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</si>
  <si>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</si>
  <si>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</si>
  <si>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</si>
  <si>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</si>
  <si>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</si>
  <si>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</si>
  <si>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</si>
  <si>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</si>
  <si>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</si>
  <si>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</si>
  <si>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</si>
  <si>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</si>
  <si>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</si>
  <si>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</si>
  <si>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</si>
  <si>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</si>
  <si>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</si>
  <si>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</si>
  <si>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</si>
  <si>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</si>
  <si>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</si>
  <si>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</si>
  <si>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</si>
  <si>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</si>
  <si>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</si>
  <si>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</si>
  <si>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</si>
  <si>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</si>
  <si>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</si>
  <si>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</si>
  <si>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</si>
  <si>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</si>
  <si>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</si>
  <si>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</si>
  <si>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</si>
  <si>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</si>
  <si>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</si>
  <si>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</si>
  <si>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</si>
  <si>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</si>
  <si>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</si>
  <si>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</si>
  <si>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</si>
  <si>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</si>
  <si>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</si>
  <si>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</si>
  <si>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</si>
  <si>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</si>
  <si>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</si>
  <si>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</si>
  <si>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</si>
  <si>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</si>
  <si>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</si>
  <si>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</si>
  <si>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</si>
  <si>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</si>
  <si>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</si>
  <si>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</si>
  <si>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</si>
  <si>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</si>
  <si>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</si>
  <si>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</si>
  <si>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</si>
  <si>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</si>
  <si>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</si>
  <si>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</si>
  <si>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</si>
  <si>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</si>
  <si>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</si>
  <si>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</si>
  <si>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</si>
  <si>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</si>
  <si>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</si>
  <si>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</si>
  <si>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</si>
  <si>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</si>
  <si>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</si>
  <si>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</si>
  <si>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</si>
  <si>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</si>
  <si>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</si>
  <si>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</si>
  <si>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</si>
  <si>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</si>
  <si>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</si>
  <si>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</si>
  <si>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</si>
  <si>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</si>
  <si>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</si>
  <si>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</si>
  <si>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</si>
  <si>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</si>
  <si>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</si>
  <si>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</si>
  <si>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</si>
  <si>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</si>
  <si>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</si>
  <si>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</si>
  <si>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</si>
  <si>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</si>
  <si>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</si>
  <si>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</si>
  <si>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</si>
  <si>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</si>
  <si>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</si>
  <si>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</si>
  <si>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</si>
  <si>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</si>
  <si>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</si>
  <si>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</si>
  <si>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</si>
  <si>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</si>
  <si>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</si>
  <si>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</si>
  <si>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</si>
  <si>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</si>
  <si>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</si>
  <si>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</si>
  <si>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</si>
  <si>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</si>
  <si>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</si>
  <si>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</si>
  <si>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</si>
  <si>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</si>
  <si>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</si>
  <si>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</si>
  <si>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</si>
  <si>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</si>
  <si>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</si>
  <si>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</si>
  <si>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</si>
  <si>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</si>
  <si>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</si>
  <si>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</si>
  <si>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</si>
  <si>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</si>
  <si>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</si>
  <si>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</si>
  <si>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</si>
  <si>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</si>
  <si>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</si>
  <si>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</si>
  <si>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</si>
  <si>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</si>
  <si>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</si>
  <si>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</si>
  <si>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</si>
  <si>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</si>
  <si>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</si>
  <si>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</si>
  <si>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</si>
  <si>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</si>
  <si>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</si>
  <si>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</si>
  <si>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</si>
  <si>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</si>
  <si>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</si>
  <si>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</si>
  <si>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</si>
  <si>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</si>
  <si>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</si>
  <si>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</si>
  <si>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</si>
  <si>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</si>
  <si>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</si>
  <si>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</si>
  <si>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</si>
  <si>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</si>
  <si>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</si>
  <si>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</si>
  <si>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</si>
  <si>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</si>
  <si>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</si>
  <si>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</si>
  <si>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</si>
  <si>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</si>
  <si>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</si>
  <si>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</si>
  <si>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</si>
  <si>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</si>
  <si>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</si>
  <si>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</si>
  <si>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</si>
  <si>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</si>
  <si>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</si>
  <si>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</si>
  <si>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</si>
  <si>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</si>
  <si>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</si>
  <si>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</si>
  <si>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</si>
  <si>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</si>
  <si>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</si>
  <si>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</si>
  <si>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</si>
  <si>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</si>
  <si>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</si>
  <si>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</si>
  <si>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</si>
  <si>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</si>
  <si>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</si>
  <si>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</si>
  <si>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</si>
  <si>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</si>
  <si>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</si>
  <si>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</si>
  <si>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</si>
  <si>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</si>
  <si>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</si>
  <si>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</si>
  <si>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</si>
  <si>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</si>
  <si>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</si>
  <si>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</si>
  <si>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</si>
  <si>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</si>
  <si>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</si>
  <si>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</si>
  <si>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</si>
  <si>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</si>
  <si>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</si>
  <si>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</si>
  <si>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</si>
  <si>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</si>
  <si>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</si>
  <si>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</si>
  <si>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</si>
  <si>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</si>
  <si>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</si>
  <si>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</si>
  <si>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</si>
  <si>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</si>
  <si>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</si>
  <si>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</si>
  <si>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</si>
  <si>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</si>
  <si>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</si>
  <si>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</si>
  <si>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</si>
  <si>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</si>
  <si>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</si>
  <si>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</si>
  <si>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</si>
  <si>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</si>
  <si>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</si>
  <si>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</si>
  <si>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</si>
  <si>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</si>
  <si>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</si>
  <si>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</si>
  <si>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</si>
  <si>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</si>
  <si>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</si>
  <si>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</si>
  <si>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</si>
  <si>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</si>
  <si>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</si>
  <si>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</si>
  <si>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</si>
  <si>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</si>
  <si>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</si>
  <si>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</si>
  <si>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</si>
  <si>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</si>
  <si>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</si>
  <si>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</si>
  <si>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</si>
  <si>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</si>
  <si>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</si>
  <si>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</si>
  <si>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</si>
  <si>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</si>
  <si>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</si>
  <si>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</si>
  <si>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</si>
  <si>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</si>
  <si>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</si>
  <si>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</si>
  <si>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</si>
  <si>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</si>
  <si>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</si>
  <si>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</si>
  <si>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</si>
  <si>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</si>
  <si>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</si>
  <si>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</si>
  <si>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</si>
  <si>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</si>
  <si>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</si>
  <si>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</si>
  <si>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</si>
  <si>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</si>
  <si>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</si>
  <si>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</si>
  <si>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</si>
  <si>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</si>
  <si>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</si>
  <si>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</si>
  <si>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</si>
  <si>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</si>
  <si>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</si>
  <si>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</si>
  <si>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</si>
  <si>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</si>
  <si>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</si>
  <si>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</si>
  <si>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</si>
  <si>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</si>
  <si>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</si>
  <si>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</si>
  <si>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</si>
  <si>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</si>
  <si>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</si>
  <si>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</si>
  <si>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</si>
  <si>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</si>
  <si>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</si>
  <si>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</si>
  <si>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</si>
  <si>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</si>
  <si>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</si>
  <si>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</si>
  <si>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</si>
  <si>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</si>
  <si>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</si>
  <si>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</si>
  <si>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</si>
  <si>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</si>
  <si>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</si>
  <si>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</si>
  <si>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</si>
  <si>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</si>
  <si>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</si>
  <si>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</si>
  <si>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</si>
  <si>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</si>
  <si>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</si>
  <si>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</si>
  <si>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</si>
  <si>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</si>
  <si>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</si>
  <si>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</si>
  <si>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</si>
  <si>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</si>
  <si>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</si>
  <si>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</si>
  <si>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</si>
  <si>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</si>
  <si>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</si>
  <si>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</si>
  <si>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</si>
  <si>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</si>
  <si>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</si>
  <si>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</si>
  <si>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</si>
  <si>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</si>
  <si>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</si>
  <si>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</si>
  <si>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</si>
  <si>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</si>
  <si>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</si>
  <si>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</si>
  <si>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</si>
  <si>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</si>
  <si>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</si>
  <si>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</si>
  <si>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</si>
  <si>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</si>
  <si>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</si>
  <si>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</si>
  <si>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</si>
  <si>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</si>
  <si>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</si>
  <si>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</si>
  <si>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</si>
  <si>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</si>
  <si>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</si>
  <si>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</si>
  <si>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</si>
  <si>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</si>
  <si>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</si>
  <si>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</si>
  <si>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</si>
  <si>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</si>
  <si>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</si>
  <si>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</si>
  <si>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</si>
  <si>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</si>
  <si>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</si>
  <si>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</si>
  <si>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</si>
  <si>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</si>
  <si>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</si>
  <si>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</si>
  <si>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</si>
  <si>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</si>
  <si>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</si>
  <si>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</si>
  <si>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</si>
  <si>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</si>
  <si>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</si>
  <si>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</si>
  <si>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</si>
  <si>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</si>
  <si>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</si>
  <si>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</si>
  <si>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</si>
  <si>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</si>
  <si>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</si>
  <si>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</si>
  <si>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</si>
  <si>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</si>
  <si>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</si>
  <si>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</si>
  <si>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</si>
  <si>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</si>
  <si>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</si>
  <si>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</si>
  <si>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</si>
  <si>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</si>
  <si>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</si>
  <si>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</si>
  <si>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</si>
  <si>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</si>
  <si>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</si>
  <si>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</si>
  <si>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</si>
  <si>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</si>
  <si>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</si>
  <si>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</si>
  <si>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</si>
  <si>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</si>
  <si>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</si>
  <si>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</si>
  <si>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</si>
  <si>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</si>
  <si>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</si>
  <si>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</si>
  <si>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</si>
  <si>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</si>
  <si>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</si>
  <si>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</si>
  <si>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</si>
  <si>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</si>
  <si>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</si>
  <si>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</si>
  <si>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</si>
  <si>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</si>
  <si>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</si>
  <si>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</si>
  <si>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</si>
  <si>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</si>
  <si>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</si>
  <si>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</si>
  <si>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</si>
  <si>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</si>
  <si>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</si>
  <si>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</si>
  <si>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</si>
  <si>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</si>
  <si>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</si>
  <si>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</si>
  <si>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</si>
  <si>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</si>
  <si>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</si>
  <si>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</si>
  <si>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</si>
  <si>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</si>
  <si>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</si>
  <si>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</si>
  <si>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</si>
  <si>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</si>
  <si>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</si>
  <si>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</si>
  <si>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</si>
  <si>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</si>
  <si>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</si>
  <si>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</si>
  <si>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</si>
  <si>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</si>
  <si>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</si>
  <si>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</si>
  <si>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</si>
  <si>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</si>
  <si>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</si>
  <si>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</si>
  <si>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</si>
  <si>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</si>
  <si>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</si>
  <si>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</si>
  <si>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</si>
  <si>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</si>
  <si>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</si>
  <si>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</si>
  <si>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</si>
  <si>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</si>
  <si>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</si>
  <si>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</si>
  <si>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</si>
  <si>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</si>
  <si>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</si>
  <si>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</si>
  <si>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</si>
  <si>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</si>
  <si>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</si>
  <si>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</si>
  <si>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</si>
  <si>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</si>
  <si>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</si>
  <si>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</si>
  <si>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</si>
  <si>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</si>
  <si>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</si>
  <si>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</si>
  <si>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</si>
  <si>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</si>
  <si>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</si>
  <si>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</si>
  <si>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</si>
  <si>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</si>
  <si>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</si>
  <si>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</si>
  <si>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</si>
  <si>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</si>
  <si>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</si>
  <si>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</si>
  <si>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</si>
  <si>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</si>
  <si>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</si>
  <si>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</si>
  <si>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</si>
  <si>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</si>
  <si>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</si>
  <si>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</si>
  <si>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</si>
  <si>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</si>
  <si>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</si>
  <si>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</si>
  <si>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</si>
  <si>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</si>
  <si>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</si>
  <si>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</si>
  <si>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</si>
  <si>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</si>
  <si>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</si>
  <si>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</si>
  <si>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</si>
  <si>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</si>
  <si>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</si>
  <si>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</si>
  <si>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</si>
  <si>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</si>
  <si>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</si>
  <si>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</si>
  <si>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</si>
  <si>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</si>
  <si>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</si>
  <si>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</si>
  <si>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</si>
  <si>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</si>
  <si>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</si>
  <si>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</si>
  <si>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</si>
  <si>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</si>
  <si>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</si>
  <si>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</si>
  <si>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</si>
  <si>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</si>
  <si>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</si>
  <si>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</si>
  <si>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</si>
  <si>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</si>
  <si>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</si>
  <si>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</si>
  <si>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</si>
  <si>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</si>
  <si>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</si>
  <si>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</si>
  <si>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</si>
  <si>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</si>
  <si>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</si>
  <si>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</si>
  <si>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</si>
  <si>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</si>
  <si>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</si>
  <si>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</si>
  <si>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</si>
  <si>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</si>
  <si>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</si>
  <si>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</si>
  <si>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</si>
  <si>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</si>
  <si>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</si>
  <si>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</si>
  <si>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</si>
  <si>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</si>
  <si>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</si>
  <si>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</si>
  <si>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</si>
  <si>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</si>
  <si>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</si>
  <si>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</si>
  <si>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</si>
  <si>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</si>
  <si>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</si>
  <si>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</si>
  <si>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</si>
  <si>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</si>
  <si>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</si>
  <si>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</si>
  <si>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</si>
  <si>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</si>
  <si>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</si>
  <si>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</si>
  <si>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</si>
  <si>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</si>
  <si>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</si>
  <si>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</si>
  <si>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</si>
  <si>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</si>
  <si>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</si>
  <si>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</si>
  <si>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</si>
  <si>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</si>
  <si>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</si>
  <si>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</si>
  <si>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</si>
  <si>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</si>
  <si>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</si>
  <si>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</si>
  <si>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</si>
  <si>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</si>
  <si>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</si>
  <si>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</si>
  <si>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</si>
  <si>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</si>
  <si>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</si>
  <si>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</si>
  <si>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</si>
  <si>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</si>
  <si>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</si>
  <si>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</si>
  <si>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</si>
  <si>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</si>
  <si>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</si>
  <si>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</si>
  <si>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</si>
  <si>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</si>
  <si>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</si>
  <si>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</si>
  <si>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</si>
  <si>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</si>
  <si>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</si>
  <si>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</si>
  <si>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</si>
  <si>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</si>
  <si>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</si>
  <si>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</si>
  <si>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</si>
  <si>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</si>
  <si>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</si>
  <si>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</si>
  <si>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</si>
  <si>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</si>
  <si>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</si>
  <si>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</si>
  <si>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</si>
  <si>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</si>
  <si>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</si>
  <si>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</si>
  <si>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</si>
  <si>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</si>
  <si>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</si>
  <si>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</si>
  <si>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</si>
  <si>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</si>
  <si>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</si>
  <si>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</si>
  <si>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</si>
  <si>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</si>
  <si>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</si>
  <si>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</si>
  <si>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</si>
  <si>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</si>
  <si>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</si>
  <si>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</si>
  <si>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</si>
  <si>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</si>
  <si>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</si>
  <si>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</si>
  <si>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</si>
  <si>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</si>
  <si>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</si>
  <si>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</si>
  <si>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</si>
  <si>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</si>
  <si>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</si>
  <si>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</si>
  <si>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</si>
  <si>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</si>
  <si>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</si>
  <si>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</si>
  <si>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</si>
  <si>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</si>
  <si>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</si>
  <si>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</si>
  <si>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</si>
  <si>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</si>
  <si>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</si>
  <si>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</si>
  <si>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</si>
  <si>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</si>
  <si>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</si>
  <si>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</si>
  <si>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</si>
  <si>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</si>
  <si>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</si>
  <si>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</si>
  <si>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</si>
  <si>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</si>
  <si>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</si>
  <si>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</si>
  <si>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</si>
  <si>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</si>
  <si>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</si>
  <si>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</si>
  <si>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</si>
  <si>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</si>
  <si>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</si>
  <si>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</si>
  <si>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</si>
  <si>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</si>
  <si>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</si>
  <si>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</si>
  <si>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</si>
  <si>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</si>
  <si>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</si>
  <si>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</si>
  <si>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</si>
  <si>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</si>
  <si>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</si>
  <si>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</si>
  <si>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</si>
  <si>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</si>
  <si>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</si>
  <si>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</si>
  <si>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</si>
  <si>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</si>
  <si>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</si>
  <si>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</si>
  <si>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</si>
  <si>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</si>
  <si>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</si>
  <si>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</si>
  <si>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</si>
  <si>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</si>
  <si>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</si>
  <si>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</si>
  <si>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</si>
  <si>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</si>
  <si>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</si>
  <si>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</si>
  <si>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</si>
  <si>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</si>
  <si>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</si>
  <si>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</si>
  <si>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</si>
  <si>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</si>
  <si>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</si>
  <si>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</si>
  <si>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</si>
  <si>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</si>
  <si>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</si>
  <si>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</si>
  <si>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</si>
  <si>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</si>
  <si>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</si>
  <si>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</si>
  <si>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</si>
  <si>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</si>
  <si>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</si>
  <si>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</si>
  <si>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</si>
  <si>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</si>
  <si>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</si>
  <si>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</si>
  <si>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</si>
  <si>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</si>
  <si>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</si>
  <si>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</si>
  <si>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</si>
  <si>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</si>
  <si>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</si>
  <si>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</si>
  <si>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</si>
  <si>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</si>
  <si>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</si>
  <si>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</si>
  <si>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</si>
  <si>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</si>
  <si>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</si>
  <si>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</si>
  <si>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</si>
  <si>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</si>
  <si>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</si>
  <si>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</si>
  <si>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</si>
  <si>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</si>
  <si>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</si>
  <si>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</si>
  <si>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</si>
  <si>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</si>
  <si>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</si>
  <si>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</si>
  <si>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</si>
  <si>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</si>
  <si>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</si>
  <si>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</si>
  <si>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</si>
  <si>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</si>
  <si>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</si>
  <si>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</si>
  <si>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</si>
  <si>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</si>
  <si>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</si>
  <si>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</si>
  <si>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</si>
  <si>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</si>
  <si>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</si>
  <si>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</si>
  <si>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</si>
  <si>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</si>
  <si>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</si>
  <si>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</si>
  <si>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</si>
  <si>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</si>
  <si>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</si>
  <si>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</si>
  <si>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</si>
  <si>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</si>
  <si>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</si>
  <si>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</si>
  <si>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</si>
  <si>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</si>
  <si>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</si>
  <si>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</si>
  <si>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</si>
  <si>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</si>
  <si>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</si>
  <si>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</si>
  <si>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</si>
  <si>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</si>
  <si>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</si>
  <si>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</si>
  <si>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</si>
  <si>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</si>
  <si>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</si>
  <si>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</si>
  <si>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</si>
  <si>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</si>
  <si>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</si>
  <si>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</si>
  <si>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</si>
  <si>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</si>
  <si>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</si>
  <si>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</si>
  <si>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</si>
  <si>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</si>
  <si>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</si>
  <si>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</si>
  <si>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</si>
  <si>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</si>
  <si>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</si>
  <si>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</si>
  <si>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</si>
  <si>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</si>
  <si>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</si>
  <si>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</si>
  <si>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</si>
  <si>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</si>
  <si>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</si>
  <si>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</si>
  <si>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</si>
  <si>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</si>
  <si>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</si>
  <si>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</si>
  <si>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</si>
  <si>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</si>
  <si>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</si>
  <si>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</si>
  <si>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</si>
  <si>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</si>
  <si>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</si>
  <si>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</si>
  <si>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</si>
  <si>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</si>
  <si>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</si>
  <si>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</si>
  <si>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</si>
  <si>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</si>
  <si>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</si>
  <si>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</si>
  <si>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</si>
  <si>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</si>
  <si>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</si>
  <si>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</si>
  <si>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</si>
  <si>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</si>
  <si>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</si>
  <si>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</si>
  <si>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</si>
  <si>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</si>
  <si>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</si>
  <si>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</si>
  <si>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</si>
  <si>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</si>
  <si>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</si>
  <si>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</si>
  <si>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</si>
  <si>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</si>
  <si>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</si>
  <si>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</si>
  <si>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</si>
  <si>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</si>
  <si>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</si>
  <si>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</si>
  <si>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</si>
  <si>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</si>
  <si>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</si>
  <si>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</si>
  <si>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</si>
  <si>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</si>
  <si>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</si>
  <si>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</si>
  <si>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</si>
  <si>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</si>
  <si>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</si>
  <si>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</si>
  <si>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</si>
  <si>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</si>
  <si>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</si>
  <si>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</si>
  <si>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</si>
  <si>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</si>
  <si>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</si>
  <si>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</si>
  <si>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</si>
  <si>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</si>
  <si>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</si>
  <si>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</si>
  <si>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</si>
  <si>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</si>
  <si>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</si>
  <si>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</si>
  <si>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</si>
  <si>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</si>
  <si>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</si>
  <si>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</si>
  <si>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</si>
  <si>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</si>
  <si>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</si>
  <si>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</si>
  <si>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</si>
  <si>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</si>
  <si>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</si>
  <si>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</si>
  <si>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</si>
  <si>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</si>
  <si>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</si>
  <si>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</si>
  <si>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</si>
  <si>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</si>
  <si>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</si>
  <si>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</si>
  <si>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</si>
  <si>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</si>
  <si>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</si>
  <si>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</si>
  <si>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</si>
  <si>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</si>
  <si>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</si>
  <si>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</si>
  <si>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</si>
  <si>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</si>
  <si>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</si>
  <si>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</si>
  <si>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</si>
  <si>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</si>
  <si>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</si>
  <si>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</si>
  <si>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</si>
  <si>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</si>
  <si>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</si>
  <si>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</si>
  <si>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</si>
  <si>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</si>
  <si>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</si>
  <si>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</si>
  <si>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</si>
  <si>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</si>
  <si>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</si>
  <si>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</si>
  <si>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</si>
  <si>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</si>
  <si>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</si>
  <si>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</si>
  <si>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</si>
  <si>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</si>
  <si>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</si>
  <si>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</si>
  <si>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</si>
  <si>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</si>
  <si>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</si>
  <si>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</si>
  <si>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</si>
  <si>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</si>
  <si>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</si>
  <si>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</si>
  <si>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</si>
  <si>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</si>
  <si>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</si>
  <si>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</si>
  <si>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</si>
  <si>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</si>
  <si>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</si>
  <si>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</si>
  <si>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</si>
  <si>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</si>
  <si>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</si>
  <si>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</si>
  <si>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</si>
  <si>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</si>
  <si>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</si>
  <si>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</si>
  <si>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</si>
  <si>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</si>
  <si>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</si>
  <si>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</si>
  <si>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</si>
  <si>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</si>
  <si>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</si>
  <si>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</si>
  <si>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</si>
  <si>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</si>
  <si>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</si>
  <si>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</si>
  <si>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</si>
  <si>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</si>
  <si>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</si>
  <si>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</si>
  <si>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</si>
  <si>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</si>
  <si>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</si>
  <si>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</si>
  <si>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</si>
  <si>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</si>
  <si>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</si>
  <si>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</si>
  <si>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</si>
  <si>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</si>
  <si>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</si>
  <si>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</si>
  <si>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</si>
  <si>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</si>
  <si>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</si>
  <si>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</si>
  <si>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</si>
  <si>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</si>
  <si>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</si>
  <si>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</si>
  <si>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</si>
  <si>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</si>
  <si>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</si>
  <si>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</si>
  <si>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</si>
  <si>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</si>
  <si>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</si>
  <si>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</si>
  <si>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</si>
  <si>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</si>
  <si>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</si>
  <si>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</si>
  <si>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</si>
  <si>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</si>
  <si>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</si>
  <si>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</si>
  <si>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</si>
  <si>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</si>
  <si>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</si>
  <si>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</si>
  <si>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</si>
  <si>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</si>
  <si>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</si>
  <si>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</si>
  <si>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</si>
  <si>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</si>
  <si>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</si>
  <si>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</si>
  <si>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</si>
  <si>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</si>
  <si>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</si>
  <si>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</si>
  <si>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</si>
  <si>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</si>
  <si>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</si>
  <si>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</si>
  <si>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</si>
  <si>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</si>
  <si>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</si>
  <si>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</si>
  <si>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</si>
  <si>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</si>
  <si>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</si>
  <si>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</si>
  <si>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</si>
  <si>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</si>
  <si>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</si>
  <si>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</si>
  <si>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</si>
  <si>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</si>
  <si>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</si>
  <si>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</si>
  <si>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</si>
  <si>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</si>
  <si>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</si>
  <si>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</si>
  <si>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</si>
  <si>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</si>
  <si>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</si>
  <si>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</si>
  <si>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</si>
  <si>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</si>
  <si>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</si>
  <si>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</si>
  <si>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</si>
  <si>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</si>
  <si>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</si>
  <si>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</si>
  <si>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</si>
  <si>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</si>
  <si>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</si>
  <si>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</si>
  <si>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</si>
  <si>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</si>
  <si>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</si>
  <si>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</si>
  <si>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</si>
  <si>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</si>
  <si>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</si>
  <si>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</si>
  <si>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</si>
  <si>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</si>
  <si>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</si>
  <si>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</si>
  <si>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</si>
  <si>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</si>
  <si>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</si>
  <si>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</si>
  <si>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</si>
  <si>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</si>
  <si>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</si>
  <si>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</si>
  <si>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</si>
  <si>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</si>
  <si>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</si>
  <si>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</si>
  <si>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</si>
  <si>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</si>
  <si>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</si>
  <si>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</si>
  <si>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</si>
  <si>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</si>
  <si>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</si>
  <si>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</si>
  <si>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</si>
  <si>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</si>
  <si>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</si>
  <si>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</si>
  <si>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</si>
  <si>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</si>
  <si>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</si>
  <si>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</si>
  <si>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</si>
  <si>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</si>
  <si>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</si>
  <si>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</si>
  <si>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</si>
  <si>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</si>
  <si>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</si>
  <si>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</si>
  <si>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</si>
  <si>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</si>
  <si>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</si>
  <si>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</si>
  <si>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</si>
  <si>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</si>
  <si>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</si>
  <si>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</si>
  <si>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</si>
  <si>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</si>
  <si>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</si>
  <si>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</si>
  <si>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</si>
  <si>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</si>
  <si>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</si>
  <si>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</si>
  <si>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</si>
  <si>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</si>
  <si>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</si>
  <si>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</si>
  <si>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</si>
  <si>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</si>
  <si>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</si>
  <si>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</si>
  <si>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</si>
  <si>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</si>
  <si>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</si>
  <si>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</si>
  <si>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</si>
  <si>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</si>
  <si>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</si>
  <si>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</si>
  <si>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</si>
  <si>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</si>
  <si>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</si>
  <si>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</si>
  <si>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</si>
  <si>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</si>
  <si>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</si>
  <si>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</si>
  <si>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</si>
  <si>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</si>
  <si>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</si>
  <si>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</si>
  <si>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</si>
  <si>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</si>
  <si>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</si>
  <si>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</si>
  <si>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</si>
  <si>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</si>
  <si>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</si>
  <si>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</si>
  <si>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</si>
  <si>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</si>
  <si>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</si>
  <si>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</si>
  <si>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</si>
  <si>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</si>
  <si>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</si>
  <si>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</si>
  <si>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</si>
  <si>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</si>
  <si>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</si>
  <si>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</si>
  <si>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</si>
  <si>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</si>
  <si>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</si>
  <si>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</si>
  <si>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</si>
  <si>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</si>
  <si>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</si>
  <si>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</si>
  <si>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</si>
  <si>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</si>
  <si>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</si>
  <si>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</si>
  <si>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</si>
  <si>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</si>
  <si>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</si>
  <si>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</si>
  <si>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</si>
  <si>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</si>
  <si>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</si>
  <si>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</si>
  <si>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</si>
  <si>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</si>
  <si>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</si>
  <si>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</si>
  <si>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</si>
  <si>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</si>
  <si>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</si>
  <si>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</si>
  <si>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</si>
  <si>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</si>
  <si>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</si>
  <si>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</si>
  <si>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</si>
  <si>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</si>
  <si>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</si>
  <si>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</si>
  <si>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</si>
  <si>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</si>
  <si>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</si>
  <si>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</si>
  <si>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</si>
  <si>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</si>
  <si>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</si>
  <si>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</si>
  <si>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</si>
  <si>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</si>
  <si>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</si>
  <si>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</si>
  <si>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</si>
  <si>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</si>
  <si>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</si>
  <si>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</si>
  <si>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</si>
  <si>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</si>
  <si>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</si>
  <si>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</si>
  <si>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</si>
  <si>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</si>
  <si>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</si>
  <si>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</si>
  <si>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</si>
  <si>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</si>
  <si>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</si>
  <si>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</si>
  <si>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</si>
  <si>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</si>
  <si>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</si>
  <si>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</si>
  <si>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</si>
  <si>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</si>
  <si>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</si>
  <si>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</si>
  <si>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</si>
  <si>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</si>
  <si>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</si>
  <si>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</si>
  <si>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</si>
  <si>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</si>
  <si>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</si>
  <si>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</si>
  <si>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</si>
  <si>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</si>
  <si>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</si>
  <si>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</si>
  <si>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</si>
  <si>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</si>
  <si>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</si>
  <si>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</si>
  <si>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</si>
  <si>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</si>
  <si>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</si>
  <si>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</si>
  <si>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</si>
  <si>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</si>
  <si>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</si>
  <si>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</si>
  <si>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</si>
  <si>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</si>
  <si>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</si>
  <si>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</si>
  <si>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</si>
  <si>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</si>
  <si>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</si>
  <si>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</si>
  <si>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</si>
  <si>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</si>
  <si>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</si>
  <si>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</si>
  <si>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</si>
  <si>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</si>
  <si>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</si>
  <si>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</si>
  <si>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</si>
  <si>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</si>
  <si>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</si>
  <si>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</si>
  <si>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</si>
  <si>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</si>
  <si>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</si>
  <si>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</si>
  <si>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</si>
  <si>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</si>
  <si>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</si>
  <si>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</si>
  <si>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</si>
  <si>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</si>
  <si>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</si>
  <si>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</si>
  <si>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</si>
  <si>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</si>
  <si>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</si>
  <si>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</si>
  <si>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</si>
  <si>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</si>
  <si>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</si>
  <si>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</si>
  <si>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</si>
  <si>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</si>
  <si>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</si>
  <si>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</si>
  <si>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</si>
  <si>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</si>
  <si>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</si>
  <si>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</si>
  <si>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</si>
  <si>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</si>
  <si>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</si>
  <si>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</si>
  <si>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</si>
  <si>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</si>
  <si>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</si>
  <si>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</si>
  <si>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</si>
  <si>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</si>
  <si>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</si>
  <si>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</si>
  <si>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</si>
  <si>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</si>
  <si>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</si>
  <si>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</si>
  <si>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</si>
  <si>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</si>
  <si>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</si>
  <si>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</si>
  <si>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</si>
  <si>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</si>
  <si>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</si>
  <si>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</si>
  <si>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</si>
  <si>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</si>
  <si>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</si>
  <si>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</si>
  <si>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</si>
  <si>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</si>
  <si>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</si>
  <si>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</si>
  <si>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</si>
  <si>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</si>
  <si>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</si>
  <si>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</si>
  <si>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</si>
  <si>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</si>
  <si>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</si>
  <si>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</si>
  <si>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</si>
  <si>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</si>
  <si>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</si>
  <si>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</si>
  <si>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</si>
  <si>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</si>
  <si>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</si>
  <si>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</si>
  <si>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</si>
  <si>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</si>
  <si>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</si>
  <si>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</si>
  <si>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</si>
  <si>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</si>
  <si>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</si>
  <si>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</si>
  <si>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</si>
  <si>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</si>
  <si>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</si>
  <si>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</si>
  <si>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</si>
  <si>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</si>
  <si>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</si>
  <si>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</si>
  <si>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</si>
  <si>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</si>
  <si>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</si>
  <si>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</si>
  <si>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</si>
  <si>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</si>
  <si>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</si>
  <si>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</si>
  <si>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</si>
  <si>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</si>
  <si>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</si>
  <si>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</si>
  <si>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</si>
  <si>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</si>
  <si>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</si>
  <si>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</si>
  <si>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</si>
  <si>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</si>
  <si>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</si>
  <si>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</si>
  <si>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</si>
  <si>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</si>
  <si>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</si>
  <si>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</si>
  <si>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</si>
  <si>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</si>
  <si>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</si>
  <si>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</si>
  <si>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</si>
  <si>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</si>
  <si>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</si>
  <si>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</si>
  <si>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</si>
  <si>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</si>
  <si>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</si>
  <si>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</si>
  <si>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</si>
  <si>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</si>
  <si>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</si>
  <si>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</si>
  <si>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</si>
  <si>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</si>
  <si>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</si>
  <si>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</si>
  <si>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</si>
  <si>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</si>
  <si>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</si>
  <si>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</si>
  <si>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</si>
  <si>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</si>
  <si>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</si>
  <si>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</si>
  <si>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</si>
  <si>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</si>
  <si>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</si>
  <si>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</si>
  <si>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</si>
  <si>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</si>
  <si>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</si>
  <si>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</si>
  <si>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</si>
  <si>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</si>
  <si>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</si>
  <si>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</si>
  <si>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</si>
  <si>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</si>
  <si>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</si>
  <si>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</si>
  <si>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</si>
  <si>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</si>
  <si>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</si>
  <si>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</si>
  <si>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</si>
  <si>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</si>
  <si>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</si>
  <si>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</si>
  <si>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</si>
  <si>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</si>
  <si>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</si>
  <si>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</si>
  <si>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</si>
  <si>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</si>
  <si>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</si>
  <si>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</si>
  <si>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</si>
  <si>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</si>
  <si>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</si>
  <si>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</si>
  <si>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</si>
  <si>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</si>
  <si>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</si>
  <si>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</si>
  <si>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</si>
  <si>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</si>
  <si>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</si>
  <si>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</si>
  <si>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</si>
  <si>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</si>
  <si>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</si>
  <si>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</si>
  <si>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</si>
  <si>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</si>
  <si>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</si>
  <si>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</si>
  <si>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</si>
  <si>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</si>
  <si>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</si>
  <si>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</si>
  <si>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</si>
  <si>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</si>
  <si>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</si>
  <si>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</si>
  <si>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</si>
  <si>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</si>
  <si>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</si>
  <si>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</si>
  <si>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</si>
  <si>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</si>
  <si>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</si>
  <si>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</si>
  <si>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</si>
  <si>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</si>
  <si>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</si>
  <si>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</si>
  <si>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</si>
  <si>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</si>
  <si>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</si>
  <si>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</si>
  <si>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</si>
  <si>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</si>
  <si>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</si>
  <si>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</si>
  <si>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</si>
  <si>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</si>
  <si>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</si>
  <si>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</si>
  <si>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</si>
  <si>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</si>
  <si>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</si>
  <si>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</si>
  <si>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</si>
  <si>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</si>
  <si>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</si>
  <si>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</si>
  <si>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</si>
  <si>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</si>
  <si>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</si>
  <si>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</si>
  <si>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</si>
  <si>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</si>
  <si>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</si>
  <si>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</si>
  <si>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</si>
  <si>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</si>
  <si>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</si>
  <si>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</si>
  <si>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</si>
  <si>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</si>
  <si>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</si>
  <si>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</si>
  <si>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</si>
  <si>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</si>
  <si>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</si>
  <si>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</si>
  <si>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</si>
  <si>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</si>
  <si>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</si>
  <si>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</si>
  <si>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</si>
  <si>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</si>
  <si>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</si>
  <si>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</si>
  <si>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</si>
  <si>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</si>
  <si>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</si>
  <si>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</si>
  <si>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</si>
  <si>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</si>
  <si>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</si>
  <si>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</si>
  <si>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</si>
  <si>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</si>
  <si>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</si>
  <si>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</si>
  <si>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</si>
  <si>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</si>
  <si>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</si>
  <si>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</si>
  <si>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</si>
  <si>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</si>
  <si>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</si>
  <si>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</si>
  <si>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</si>
  <si>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</si>
  <si>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</si>
  <si>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</si>
  <si>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</si>
  <si>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</si>
  <si>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</si>
  <si>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</si>
  <si>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</si>
  <si>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</si>
  <si>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</si>
  <si>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</si>
  <si>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</si>
  <si>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</si>
  <si>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</si>
  <si>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</si>
  <si>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</si>
  <si>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</si>
  <si>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</si>
  <si>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</si>
  <si>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</si>
  <si>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</si>
  <si>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</si>
  <si>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</si>
  <si>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</si>
  <si>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</si>
  <si>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</si>
  <si>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</si>
  <si>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</si>
  <si>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</si>
  <si>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</si>
  <si>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</si>
  <si>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</si>
  <si>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</si>
  <si>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</si>
  <si>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</si>
  <si>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</si>
  <si>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</si>
  <si>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</si>
  <si>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</si>
  <si>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</si>
  <si>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</si>
  <si>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</si>
  <si>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</si>
  <si>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</si>
  <si>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</si>
  <si>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</si>
  <si>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</si>
  <si>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</si>
  <si>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</si>
  <si>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</si>
  <si>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</si>
  <si>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</si>
  <si>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</si>
  <si>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</si>
  <si>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</si>
  <si>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</si>
  <si>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</si>
  <si>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</si>
  <si>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</si>
  <si>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</si>
  <si>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</si>
  <si>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</si>
  <si>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</si>
  <si>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</si>
  <si>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</si>
  <si>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</si>
  <si>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</si>
  <si>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</si>
  <si>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</si>
  <si>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</si>
  <si>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</si>
  <si>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</si>
  <si>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</si>
  <si>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</si>
  <si>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</si>
  <si>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</si>
  <si>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</si>
  <si>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</si>
  <si>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</si>
  <si>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</si>
  <si>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</si>
  <si>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</si>
  <si>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</si>
  <si>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</si>
  <si>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</si>
  <si>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</si>
  <si>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</si>
  <si>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</si>
  <si>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</si>
  <si>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</si>
  <si>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</si>
  <si>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</si>
  <si>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</si>
  <si>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</si>
  <si>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</si>
  <si>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</si>
  <si>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</si>
  <si>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</si>
  <si>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</si>
  <si>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</si>
  <si>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</si>
  <si>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</si>
  <si>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</si>
  <si>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</si>
  <si>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</si>
  <si>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</si>
  <si>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</si>
  <si>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</si>
  <si>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</si>
  <si>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</si>
  <si>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</si>
  <si>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</si>
  <si>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</si>
  <si>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</si>
  <si>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</si>
  <si>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</si>
  <si>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</si>
  <si>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</si>
  <si>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</si>
  <si>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</si>
  <si>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</si>
  <si>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</si>
  <si>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</si>
  <si>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</si>
  <si>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</si>
  <si>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</si>
  <si>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</si>
  <si>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</si>
  <si>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</si>
  <si>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</si>
  <si>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</si>
  <si>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</si>
  <si>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</si>
  <si>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</si>
  <si>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</si>
  <si>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</si>
  <si>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</si>
  <si>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</si>
  <si>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</si>
  <si>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</si>
  <si>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</si>
  <si>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</si>
  <si>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</si>
  <si>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</si>
  <si>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</si>
  <si>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</si>
  <si>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</si>
  <si>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</si>
  <si>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</si>
  <si>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</si>
  <si>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</si>
  <si>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</si>
  <si>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</si>
  <si>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</si>
  <si>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</si>
  <si>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</si>
  <si>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</si>
  <si>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</si>
  <si>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</si>
  <si>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</si>
  <si>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</si>
  <si>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</si>
  <si>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</si>
  <si>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</si>
  <si>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</si>
  <si>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</si>
  <si>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</si>
  <si>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</si>
  <si>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</si>
  <si>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</si>
  <si>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</si>
  <si>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</si>
  <si>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</si>
  <si>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</si>
  <si>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</si>
  <si>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</si>
  <si>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</si>
  <si>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</si>
  <si>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</si>
  <si>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</si>
  <si>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</si>
  <si>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</si>
  <si>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</si>
  <si>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</si>
  <si>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</si>
  <si>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</si>
  <si>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</si>
  <si>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</si>
  <si>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</si>
  <si>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</si>
  <si>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</si>
  <si>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</si>
  <si>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</si>
  <si>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</si>
  <si>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</si>
  <si>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</si>
  <si>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</si>
  <si>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</si>
  <si>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</si>
  <si>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</si>
  <si>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</si>
  <si>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</si>
  <si>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</si>
  <si>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</si>
  <si>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</si>
  <si>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</si>
  <si>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</si>
  <si>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</si>
  <si>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</si>
  <si>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</si>
  <si>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</si>
  <si>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</si>
  <si>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</si>
  <si>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</si>
  <si>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</si>
  <si>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</si>
  <si>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</si>
  <si>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</si>
  <si>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</si>
  <si>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</si>
  <si>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</si>
  <si>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</si>
  <si>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</si>
  <si>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</si>
  <si>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</si>
  <si>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</si>
  <si>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</si>
  <si>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</si>
  <si>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</si>
  <si>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</si>
  <si>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</si>
  <si>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</si>
  <si>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</si>
  <si>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</si>
  <si>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</si>
  <si>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</si>
  <si>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</si>
  <si>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</si>
  <si>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</si>
  <si>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</si>
  <si>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</si>
  <si>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</si>
  <si>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</si>
  <si>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PCM-20251213-00000405</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</si>
  <si>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</si>
  <si>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</si>
  <si>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</si>
  <si>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</si>
  <si>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</si>
  <si>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</si>
  <si>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</si>
  <si>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</si>
  <si>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</si>
  <si>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</si>
  <si>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</si>
  <si>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</si>
  <si>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</si>
  <si>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</si>
  <si>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5 G OFF &amp; site connected on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</si>
  <si>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</si>
  <si>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</si>
  <si>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</si>
  <si>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</si>
  <si>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</si>
  <si>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</si>
  <si>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</si>
  <si>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</si>
  <si>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</si>
  <si>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</si>
  <si>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</si>
  <si>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</si>
  <si>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</si>
  <si>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</si>
  <si>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</si>
  <si>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</si>
  <si>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</si>
  <si>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</si>
  <si>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</si>
  <si>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PCM-20251213-00000191</t>
  </si>
  <si>
    <t>cell flapping at LTE &amp; 5G turn off due to rectifier module faulty at site, under repair arrangement</t>
  </si>
  <si>
    <t>PCM-20251213-00000335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</si>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</sst>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2" totalsRowShown="0" headerRowDxfId="13" tableBorderDxfId="12">
  <autoFilter ref="A1:L34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341.43104780092835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1.3976041671412531E-2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3.9644675925956108E-3</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46004.379473726854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46004.379473726854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46004.379473726854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46004.379473726854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46004.379473726854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46004.379473726854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46004.379473726854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46004.379473726854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46004.379473726854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46004.379473726854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46004.379473726854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46004.379473726854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46004.379473726854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46004.379473726854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46004.379473726854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46004.379473726854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46004.379473726854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46004.379473726854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46004.379473726854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46004.379473726854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46004.379473726854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46004.379473726854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46004.379473726854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46004.379473726854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46004.379473726854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46004.379473726854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46004.379473726854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46004.379473726854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46004.379473726854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46004.379473726854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46004.379473726854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46004.379473726854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46004.379473726854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46004.379473726854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46004.379473726854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46004.379473726854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46004.379473726854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46004.379473726854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46004.379473726854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46004.379473726854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46004.379473726854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46004.379473726854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46004.379473726854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46004.379473726854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46004.379473726854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46004.379473726854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46004.379473726854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46004.379473726854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46004.379473726854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46004.379473726854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46004.379473726854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46004.379473726854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46004.379473726854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46004.379473726854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46004.379473726854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46004.379473726854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46004.379473726854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46004.379473726854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46004.379473726854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46004.379473726854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46004.379473726854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46004.379473726854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46004.379473726854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46004.379473726854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46004.379473726854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46004.379473726854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46004.379473726854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46004.379473726854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46004.379473726854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46004.379473726854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46004.379473726854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46004.379473726854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46004.379473726854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46004.379473726854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46004.379473726854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46004.379473726854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46004.379473726854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46004.379473726854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46004.379473726854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46004.379473726854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46004.379473726854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46004.379473726854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46004.379473726854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46004.379473726854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46004.379473726854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46004.379473726854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46004.379473726854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46004.379473726854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46004.379473726854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46004.379473726854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46004.379473726854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46004.379473726854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46004.379473726854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46004.379473726854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46004.379473726854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46004.379473726854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46004.379473726854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46004.379473726854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46004.379473726854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46004.379473726854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46004.379473726854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46004.379473726854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46004.379473726854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46004.379473726854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46004.379473726854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46004.379473726854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46004.379473726854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46004.379473726854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46004.379473726854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46004.379473726854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46004.379473726854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46004.379473726854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46004.379473726854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46004.379473726854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46004.379473726854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46004.379473726854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46004.379473726854</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179.37963576389302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19.992054745373025</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7.0240917824121425</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3.5475640046352055</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0.10573530093097361</v>
      </c>
      <c r="H7" s="97">
        <v>46004.268182870372</v>
      </c>
      <c r="I7" s="18" t="str">
        <f>IFERROR(VLOOKUP(D7,DB!A:F,6,0),"")</f>
        <v>SCECO</v>
      </c>
      <c r="J7" s="18" t="str">
        <f>IFERROR(VLOOKUP(D7,DB!A:G,7,0),"")</f>
        <v>Dead</v>
      </c>
      <c r="K7" s="19" t="s">
        <v>39126</v>
      </c>
      <c r="L7" s="18" t="str">
        <f>IFERROR(VLOOKUP(D7,DB!A:I,9,0),"")</f>
        <v>Latis</v>
      </c>
    </row>
    <row r="8" spans="1:12" ht="31.5" customHeight="1">
      <c r="A8" s="96"/>
      <c r="B8" s="18" t="str">
        <f>IFERROR(VLOOKUP(D8,DB!A:K,11,0),"")</f>
        <v/>
      </c>
      <c r="C8" s="18"/>
      <c r="D8" s="18"/>
      <c r="E8" s="81"/>
      <c r="F8" s="97"/>
      <c r="G8" s="98">
        <f ca="1">IFERROR(NOW()-F8,"-")</f>
        <v>46004.379473726854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46004.379473726854</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46004.379473726854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46004.379473726854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46004.379473726854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46004.379473726854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46004.379473726854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46004.379473726854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46004.379473726854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46004.379473726854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46004.379473726854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46004.379473726854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46004.379473726854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46004.379473726854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46004.379473726854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46004.379473726854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46004.379473726854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46004.379473726854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46004.379473726854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46004.379473726854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46004.379473726854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46004.379473726854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46004.379473726854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46004.379473726854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46004.379473726854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46004.379473726854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46004.379473726854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46004.379473726854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46004.379473726854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46004.379473726854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46004.379473726854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46004.379473726854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46004.379473726854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46004.379473726854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46004.379473726854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46004.379473726854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46004.379473726854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46004.379473726854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46004.379473726854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46004.379473726854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46004.379473726854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46004.379473726854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46004.379473726854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46004.379473726854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46004.379473726854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46004.379473726854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46004.379473726854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46004.379473726854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46004.379473726854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46004.379473726854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46004.379473726854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46004.379473726854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46004.379473726854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46004.379473726854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46004.379473726854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46004.379473726854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46004.379473726854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46004.379473726854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46004.379473726854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46004.379473726854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46004.379473726854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46004.379473726854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46004.379473726854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46004.379473726854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46004.379473726854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46004.379473726854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46004.379473726854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46004.379473726854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46004.379473726854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46004.379473726854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46004.379473726854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46004.379473726854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46004.379473726854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46004.379473726854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46004.379473726854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46004.379473726854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46004.379473726854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46004.379473726854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46004.379473726854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46004.379473726854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46004.379473726854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46004.379473726854</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46004.379473726854</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46004.379473726854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46004.379473726854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46004.379473726854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46004.379473726854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46004.379473726854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46004.379473726854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46004.379473726854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46004.379473726854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46004.379473726854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46004.379473726854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46004.379473726854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46004.379473726854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46004.379473726854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46004.379473726854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46004.379473726854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46004.379473726854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46004.379473726854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46004.379473726854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46004.379473726854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46004.379473726854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46004.379473726854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46004.379473726854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46004.379473726854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46004.379473726854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46004.379473726854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46004.379473726854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46004.379473726854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46004.379473726854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46004.379473726854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46004.379473726854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46004.379473726854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46004.379473726854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46004.379473726854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46004.379473726854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46004.379473726854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46004.379473726854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46004.379473726854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46004.379473726854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46004.379473726854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46004.379473726854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46004.379473726854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46004.379473726854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46004.379473726854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46004.379473726854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46004.379473726854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46004.379473726854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46004.379473726854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46004.379473726854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46004.379473726854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46004.379473726854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46004.379473726854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46004.379473726854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46004.379473726854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46004.379473726854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46004.379473726854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46004.379473726854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46004.379473726854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46004.379473726854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46004.379473726854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46004.379473726854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46004.379473726854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46004.379473726854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46004.379473726854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46004.379473726854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46004.379473726854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46004.379473726854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46004.379473726854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46004.379473726854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46004.379473726854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46004.379473726854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46004.379473726854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46004.379473726854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46004.379473726854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46004.379473726854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46004.379473726854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46004.379473726854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46004.379473726854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46004.379473726854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46004.379473726854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46004.379473726854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46004.379473726854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46004.379473726854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46004.379473726854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46004.379473726854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46004.379473726854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46004.379473726854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46004.379473726854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46004.379473726854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46004.379473726854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46004.379473726854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46004.379473726854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46004.379473726854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46004.379473726854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46004.379473726854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46004.379473726854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46004.379473726854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46004.379473726854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46004.379473726854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46004.379473726854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46004.379473726854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46004.379473726854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46004.379473726854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46004.379473726854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46004.379473726854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46004.379473726854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46004.379473726854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46004.379473726854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46004.379473726854</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46004.379473726854</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46004.379473726854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46004.379473726854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46004.379473726854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46004.379473726854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46004.379473726854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46004.379473726854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46004.379473726854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46004.379473726854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46004.379473726854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46004.379473726854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46004.379473726854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46004.379473726854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46004.379473726854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46004.379473726854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46004.379473726854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46004.379473726854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46004.379473726854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46004.379473726854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46004.379473726854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46004.379473726854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46004.379473726854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46004.379473726854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46004.379473726854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46004.379473726854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46004.379473726854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46004.379473726854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46004.379473726854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46004.379473726854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46004.379473726854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46004.379473726854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46004.379473726854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46004.379473726854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46004.379473726854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46004.379473726854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46004.379473726854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46004.379473726854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46004.379473726854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46004.379473726854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46004.379473726854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46004.379473726854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46004.379473726854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46004.379473726854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46004.379473726854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46004.379473726854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46004.379473726854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46004.379473726854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46004.379473726854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46004.379473726854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46004.379473726854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46004.379473726854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46004.379473726854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46004.379473726854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46004.379473726854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46004.379473726854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46004.379473726854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46004.379473726854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46004.379473726854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46004.379473726854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46004.379473726854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46004.379473726854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46004.379473726854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46004.379473726854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46004.379473726854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46004.379473726854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46004.379473726854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46004.379473726854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46004.379473726854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46004.379473726854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46004.379473726854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46004.379473726854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46004.379473726854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46004.379473726854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46004.379473726854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46004.379473726854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46004.379473726854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46004.379473726854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46004.379473726854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46004.379473726854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46004.379473726854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46004.379473726854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46004.379473726854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46004.379473726854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46004.379473726854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46004.379473726854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46004.379473726854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46004.379473726854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46004.379473726854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46004.379473726854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46004.379473726854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46004.379473726854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46004.379473726854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46004.379473726854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46004.379473726854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46004.379473726854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46004.379473726854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46004.379473726854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46004.379473726854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46004.379473726854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46004.379473726854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46004.379473726854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46004.379473726854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46004.379473726854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46004.379473726854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46004.379473726854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46004.379473726854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46004.379473726854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46004.379473726854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46004.379473726854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46004.379473726854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46004.379473726854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46004.379473726854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46004.379473726854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46004.379473726854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46004.379473726854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46004.379473726854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46004.379473726854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46004.379473726854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46004.379473726854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46004.379473726854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46004.379473726854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46004.379473726854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46004.379473726854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46004.379473726854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46004.379473726854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46004.379473726854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46004.379473726854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46004.379473726854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46004.379473726854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46004.379473726854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46004.379473726854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46004.379473726854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46004.379473726854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46004.379473726854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46004.379473726854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46004.379473726854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46004.379473726854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46004.379473726854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46004.379473726854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46004.379473726854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46004.379473726854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46004.379473726854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46004.379473726854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46004.379473726854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46004.379473726854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46004.379473726854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46004.379473726854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46004.379473726854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46004.379473726854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46004.379473726854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46004.379473726854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46004.379473726854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46004.379473726854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46004.379473726854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46004.379473726854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46004.379473726854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46004.379473726854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46004.379473726854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46004.379473726854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46004.379473726854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46004.379473726854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46004.379473726854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46004.379473726854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46004.379473726854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46004.379473726854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46004.379473726854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46004.379473726854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46004.379473726854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46004.379473726854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46004.379473726854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46004.379473726854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46004.379473726854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46004.379473726854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46004.379473726854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46004.379473726854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46004.379473726854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46004.379473726854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46004.379473726854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46004.379473726854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46004.379473726854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46004.379473726854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46004.379473726854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46004.379473726854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46004.379473726854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46004.379473726854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46004.379473726854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46004.379473726854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46004.379473726854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46004.379473726854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46004.379473726854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46004.379473726854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46004.379473726854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46004.379473726854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46004.379473726854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46004.379473726854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46004.379473726854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46004.379473726854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46004.379473726854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46004.379473726854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46004.379473726854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46004.379473726854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46004.379473726854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46004.379473726854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46004.379473726854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46004.379473726854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46004.379473726854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46004.379473726854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46004.379473726854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46004.379473726854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46004.379473726854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46004.379473726854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46004.379473726854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46004.379473726854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46004.379473726854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46004.379473726854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46004.379473726854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46004.379473726854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46004.379473726854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46004.379473726854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46004.379473726854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46004.379473726854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46004.379473726854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46004.379473726854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46004.379473726854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46004.379473726854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46004.379473726854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46004.379473726854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46004.379473726854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46004.379473726854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46004.379473726854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46004.379473726854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46004.379473726854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46004.379473726854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46004.379473726854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46004.379473726854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46004.379473726854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46004.379473726854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46004.379473726854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46004.379473726854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46004.379473726854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46004.379473726854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46004.379473726854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46004.379473726854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46004.379473726854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46004.379473726854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46004.379473726854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46004.379473726854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46004.379473726854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46004.379473726854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46004.379473726854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46004.379473726854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46004.379473726854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46004.379473726854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46004.379473726854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46004.379473726854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46004.379473726854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46004.379473726854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46004.379473726854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46004.379473726854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46004.379473726854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46004.379473726854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46004.379473726854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46004.379473726854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46004.379473726854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46004.379473726854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46004.379473726854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46004.379473726854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46004.379473726854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46004.379473726854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46004.379473726854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46004.379473726854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46004.379473726854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46004.379473726854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46004.379473726854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46004.379473726854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46004.379473726854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46004.379473726854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46004.379473726854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46004.379473726854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46004.379473726854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46004.379473726854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46004.379473726854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46004.379473726854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46004.379473726854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46004.379473726854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46004.379473726854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46004.379473726854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46004.379473726854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46004.379473726854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46004.379473726854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46004.379473726854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46004.379473726854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46004.379473726854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46004.379473726854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46004.379473726854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46004.379473726854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46004.379473726854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46004.379473726854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46004.379473726854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46004.379473726854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46004.379473726854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46004.379473726854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46004.379473726854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46004.379473726854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46004.379473726854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46004.379473726854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46004.379473726854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46004.379473726854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46004.379473726854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46004.379473726854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46004.379473726854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46004.379473726854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46004.379473726854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46004.379473726854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46004.379473726854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46004.379473726854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46004.379473726854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46004.379473726854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46004.379473726854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46004.379473726854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46004.379473726854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46004.379473726854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46004.379473726854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46004.379473726854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46004.379473726854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46004.379473726854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46004.379473726854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46004.379473726854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46004.379473726854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46004.379473726854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46004.379473726854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46004.379473726854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46004.379473726854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46004.379473726854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46004.379473726854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46004.379473726854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46004.379473726854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46004.379473726854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46004.379473726854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46004.379473726854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46004.379473726854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46004.379473726854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46004.379473726854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46004.379473726854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46004.379473726854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46004.379473726854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46004.379473726854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46004.379473726854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46004.379473726854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46004.379473726854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46004.379473726854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46004.379473726854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46004.379473726854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46004.379473726854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46004.379473726854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46004.379473726854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46004.379473726854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46004.379473726854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46004.379473726854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46004.379473726854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46004.379473726854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46004.379473726854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46004.379473726854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46004.379473726854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46004.379473726854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46004.379473726854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46004.379473726854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46004.379473726854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46004.379473726854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46004.379473726854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46004.379473726854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46004.379473726854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46004.379473726854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46004.379473726854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46004.379473726854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46004.379473726854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46004.379473726854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46004.379473726854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46004.379473726854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46004.379473726854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46004.379473726854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46004.379473726854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46004.379473726854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46004.379473726854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46004.379473726854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46004.379473726854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46004.379473726854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46004.379473726854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46004.379473726854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46004.379473726854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46004.379473726854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46004.379473726854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46004.379473726854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46004.379473726854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46004.379473726854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46004.379473726854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46004.379473726854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46004.379473726854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46004.379473726854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46004.379473726854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46004.379473726854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46004.379473726854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46004.379473726854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46004.379473726854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46004.379473726854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46004.379473726854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46004.379473726854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46004.379473726854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46004.379473726854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46004.379473726854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46004.379473726854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46004.379473726854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46004.379473726854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46004.379473726854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46004.379473726854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46004.379473726854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46004.379473726854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46004.379473726854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46004.379473726854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46004.379473726854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46004.379473726854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46004.379473726854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46004.379473726854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46004.379473726854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46004.379473726854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46004.379473726854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46004.379473726854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46004.379473726854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46004.379473726854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46004.379473726854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46004.379473726854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46004.379473726854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46004.379473726854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46004.379473726854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46004.379473726854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46004.379473726854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46004.379473726854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46004.379473726854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46004.379473726854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46004.379473726854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46004.379473726854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46004.379473726854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46004.379473726854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46004.379473726854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46004.379473726854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46004.379473726854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46004.379473726854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46004.379473726854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46004.379473726854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46004.379473726854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46004.379473726854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46004.379473726854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46004.379473726854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46004.379473726854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46004.379473726854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46004.379473726854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46004.379473726854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46004.379473726854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46004.379473726854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46004.379473726854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46004.379473726854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46004.379473726854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46004.379473726854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46004.379473726854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46004.379473726854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46004.379473726854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46004.379473726854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46004.379473726854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46004.379473726854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46004.379473726854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46004.379473726854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46004.379473726854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46004.379473726854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46004.379473726854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46004.379473726854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46004.379473726854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46004.379473726854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46004.379473726854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46004.379473726854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46004.379473726854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46004.379473726854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46004.379473726854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46004.379473726854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46004.379473726854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46004.379473726854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46004.379473726854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46004.379473726854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46004.379473726854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46004.379473726854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46004.379473726854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46004.379473726854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46004.379473726854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46004.379473726854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46004.379473726854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46004.379473726854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46004.379473726854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46004.379473726854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46004.379473726854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46004.379473726854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46004.379473726854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46004.379473726854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46004.379473726854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46004.379473726854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46004.379473726854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46004.379473726854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46004.379473726854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46004.379473726854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46004.379473726854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46004.379473726854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46004.379473726854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46004.379473726854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46004.379473726854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46004.379473726854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46004.379473726854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46004.379473726854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46004.379473726854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46004.379473726854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46004.379473726854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46004.379473726854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46004.379473726854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46004.379473726854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46004.379473726854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46004.379473726854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46004.379473726854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46004.379473726854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46004.379473726854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46004.379473726854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46004.379473726854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46004.379473726854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46004.379473726854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46004.379473726854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46004.379473726854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46004.379473726854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46004.379473726854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46004.379473726854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46004.379473726854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46004.379473726854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46004.379473726854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46004.379473726854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46004.379473726854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46004.379473726854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46004.379473726854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46004.379473726854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46004.379473726854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46004.379473726854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46004.379473726854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46004.379473726854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46004.379473726854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46004.379473726854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46004.379473726854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46004.379473726854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46004.379473726854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46004.379473726854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46004.379473726854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46004.379473726854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46004.379473726854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46004.379473726854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46004.379473726854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46004.379473726854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46004.379473726854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46004.379473726854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46004.379473726854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46004.379473726854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46004.379473726854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46004.379473726854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46004.379473726854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46004.379473726854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46004.379473726854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46004.379473726854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46004.379473726854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46004.379473726854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46004.379473726854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46004.379473726854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46004.379473726854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46004.379473726854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46004.379473726854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46004.379473726854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46004.379473726854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46004.379473726854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46004.379473726854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46004.379473726854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46004.379473726854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46004.379473726854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46004.379473726854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46004.379473726854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46004.379473726854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46004.379473726854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46004.379473726854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46004.379473726854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46004.379473726854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46004.379473726854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46004.379473726854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46004.379473726854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46004.379473726854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46004.379473726854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46004.379473726854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46004.379473726854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46004.379473726854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46004.379473726854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46004.379473726854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46004.379473726854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46004.379473726854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46004.379473726854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46004.379473726854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46004.379473726854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46004.379473726854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46004.379473726854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46004.379473726854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46004.379473726854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46004.379473726854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46004.379473726854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46004.379473726854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46004.379473726854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46004.379473726854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46004.379473726854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46004.379473726854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46004.379473726854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46004.379473726854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46004.379473726854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46004.379473726854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46004.379473726854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46004.379473726854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46004.379473726854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46004.379473726854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46004.379473726854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46004.379473726854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46004.379473726854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46004.379473726854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46004.379473726854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46004.379473726854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46004.379473726854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46004.379473726854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46004.379473726854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46004.379473726854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46004.379473726854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46004.379473726854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46004.379473726854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46004.379473726854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46004.379473726854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46004.379473726854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46004.379473726854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46004.379473726854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46004.379473726854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46004.379473726854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46004.379473726854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46004.379473726854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46004.379473726854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46004.379473726854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46004.379473726854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46004.379473726854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46004.379473726854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46004.379473726854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46004.379473726854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46004.379473726854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46004.379473726854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46004.379473726854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46004.379473726854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46004.379473726854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46004.379473726854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46004.379473726854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46004.379473726854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46004.379473726854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46004.379473726854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46004.379473726854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46004.379473726854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46004.379473726854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46004.379473726854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46004.379473726854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46004.379473726854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46004.379473726854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46004.379473726854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46004.379473726854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46004.379473726854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46004.379473726854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46004.379473726854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46004.379473726854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46004.379473726854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46004.379473726854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46004.379473726854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46004.379473726854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46004.379473726854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46004.379473726854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46004.379473726854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46004.379473726854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46004.379473726854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46004.379473726854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46004.379473726854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46004.379473726854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46004.379473726854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46004.379473726854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46004.379473726854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46004.379473726854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46004.379473726854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46004.379473726854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46004.379473726854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46004.379473726854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46004.379473726854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46004.379473726854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46004.379473726854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46004.379473726854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46004.379473726854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46004.379473726854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46004.379473726854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46004.379473726854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46004.379473726854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46004.379473726854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46004.379473726854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46004.379473726854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46004.379473726854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46004.379473726854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46004.379473726854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46004.379473726854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46004.379473726854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46004.379473726854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46004.379473726854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46004.379473726854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46004.379473726854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46004.379473726854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46004.379473726854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46004.379473726854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46004.379473726854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46004.379473726854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46004.379473726854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46004.379473726854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46004.379473726854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46004.379473726854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46004.379473726854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46004.379473726854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46004.379473726854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46004.379473726854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46004.379473726854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46004.379473726854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46004.379473726854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46004.379473726854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46004.379473726854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46004.379473726854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46004.379473726854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46004.379473726854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46004.379473726854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46004.379473726854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46004.379473726854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46004.379473726854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46004.379473726854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46004.379473726854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46004.379473726854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46004.379473726854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46004.379473726854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46004.379473726854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46004.379473726854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46004.379473726854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46004.379473726854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46004.379473726854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46004.379473726854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46004.379473726854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46004.379473726854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46004.379473726854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46004.379473726854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46004.379473726854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46004.379473726854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46004.379473726854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46004.379473726854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46004.379473726854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46004.379473726854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46004.379473726854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46004.379473726854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46004.379473726854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46004.379473726854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46004.379473726854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46004.379473726854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46004.379473726854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46004.379473726854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46004.379473726854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46004.379473726854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46004.379473726854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46004.379473726854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46004.379473726854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46004.379473726854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46004.379473726854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46004.379473726854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46004.379473726854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46004.379473726854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46004.379473726854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46004.379473726854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46004.379473726854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46004.379473726854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46004.379473726854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46004.379473726854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46004.379473726854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46004.379473726854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46004.379473726854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46004.379473726854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46004.379473726854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46004.379473726854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46004.379473726854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46004.379473726854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46004.379473726854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46004.379473726854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46004.379473726854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46004.379473726854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46004.379473726854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46004.379473726854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46004.379473726854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46004.379473726854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46004.379473726854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46004.379473726854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46004.379473726854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46004.379473726854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46004.379473726854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46004.379473726854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46004.379473726854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46004.379473726854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46004.379473726854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46004.379473726854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46004.379473726854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46004.379473726854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46004.379473726854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46004.379473726854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46004.379473726854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46004.379473726854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46004.379473726854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46004.379473726854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46004.379473726854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46004.379473726854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46004.379473726854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46004.379473726854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46004.379473726854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46004.379473726854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46004.379473726854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46004.379473726854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46004.379473726854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46004.379473726854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46004.379473726854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46004.379473726854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46004.379473726854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46004.379473726854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46004.379473726854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46004.379473726854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46004.379473726854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46004.379473726854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46004.379473726854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46004.379473726854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46004.379473726854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46004.379473726854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46004.379473726854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46004.379473726854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46004.379473726854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46004.379473726854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46004.379473726854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46004.379473726854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46004.379473726854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46004.379473726854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46004.379473726854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46004.379473726854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46004.379473726854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46004.379473726854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46004.379473726854</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300.89875613425829</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5.5853302083341987</v>
      </c>
      <c r="H3" s="91">
        <v>45998.664027777777</v>
      </c>
      <c r="I3" s="106" t="str">
        <f>IFERROR(VLOOKUP(D3,DB!A:F,6,0),"")</f>
        <v>SCECO</v>
      </c>
      <c r="J3" s="106" t="str">
        <f>IFERROR(VLOOKUP(D3,DB!A:G,7,0),"")</f>
        <v>Vandalized</v>
      </c>
      <c r="K3" s="93" t="s">
        <v>39130</v>
      </c>
      <c r="L3" s="87" t="str">
        <f>IFERROR(VLOOKUP(D3,DB!A:I,9,0),"")</f>
        <v>Latis</v>
      </c>
    </row>
    <row r="4" spans="1:16" ht="15" customHeight="1">
      <c r="A4" s="106" t="s">
        <v>39131</v>
      </c>
      <c r="B4" s="106" t="str">
        <f>IFERROR(VLOOKUP(D4,DB!A:K,11,0),"")</f>
        <v>R4</v>
      </c>
      <c r="C4" s="89">
        <v>2</v>
      </c>
      <c r="D4" s="87" t="s">
        <v>34028</v>
      </c>
      <c r="E4" s="90" t="s">
        <v>39106</v>
      </c>
      <c r="F4" s="91">
        <v>46004.375</v>
      </c>
      <c r="G4" s="92">
        <f ca="1">IFERROR(NOW()-F4,"")</f>
        <v>4.473726854484994E-3</v>
      </c>
      <c r="H4" s="91">
        <v>46004.366770833331</v>
      </c>
      <c r="I4" s="106" t="str">
        <f>IFERROR(VLOOKUP(D4,DB!A:F,6,0),"")</f>
        <v>SCECO</v>
      </c>
      <c r="J4" s="106" t="str">
        <f>IFERROR(VLOOKUP(D4,DB!A:G,7,0),"")</f>
        <v>Vandalized</v>
      </c>
      <c r="K4" s="93" t="s">
        <v>39132</v>
      </c>
      <c r="L4" s="87" t="str">
        <f>IFERROR(VLOOKUP(D4,DB!A:I,9,0),"")</f>
        <v>Latis</v>
      </c>
    </row>
    <row r="5" spans="1:16" ht="15" customHeight="1">
      <c r="A5" s="106"/>
      <c r="B5" s="106" t="str">
        <f>IFERROR(VLOOKUP(D5,DB!A:K,11,0),"")</f>
        <v/>
      </c>
      <c r="C5" s="89"/>
      <c r="D5" s="87"/>
      <c r="E5" s="90"/>
      <c r="F5" s="91"/>
      <c r="G5" s="92">
        <f ca="1">IFERROR(NOW()-F5,"")</f>
        <v>46004.379473726854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46004.379473726854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46004.379473726854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46004.379473726854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46004.379473726854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46004.379473726854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46004.379473726854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46004.379473726854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46004.379473726854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46004.379473726854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46004.379473726854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46004.379473726854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46004.379473726854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46004.379473726854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46004.379473726854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46004.379473726854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46004.379473726854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46004.379473726854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46004.379473726854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46004.379473726854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46004.379473726854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46004.379473726854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46004.379473726854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46004.379473726854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46004.379473726854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46004.379473726854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46004.379473726854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46004.379473726854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46004.379473726854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46004.379473726854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46004.379473726854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46004.379473726854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46004.379473726854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46004.379473726854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46004.379473726854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46004.379473726854</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4" sqref="E14"/>
    </sheetView>
  </sheetViews>
  <sheetFormatPr defaultColWidth="11.19921875" defaultRowHeight="15"/>
  <cols>
    <col min="1" max="1" width="20"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39133</v>
      </c>
    </row>
    <row r="2" spans="1:13" s="39" customFormat="1">
      <c r="A2" s="37" t="s">
        <v>39134</v>
      </c>
      <c r="B2" s="37" t="str">
        <f>IFERROR(VLOOKUP(D2,[1]DB!A:K,11,0),"")</f>
        <v>R5</v>
      </c>
      <c r="C2" s="37">
        <v>3</v>
      </c>
      <c r="D2" s="99" t="s">
        <v>36085</v>
      </c>
      <c r="E2" s="37" t="s">
        <v>39106</v>
      </c>
      <c r="F2" s="38">
        <v>45891.832060185188</v>
      </c>
      <c r="G2" s="101">
        <f ca="1">IFERROR(NOW()-F2,"")</f>
        <v>112.54741354166617</v>
      </c>
      <c r="H2" s="38">
        <v>45891.790393518517</v>
      </c>
      <c r="I2" s="37" t="str">
        <f>IFERROR(VLOOKUP(D2,[1]DB!A:F,6,0),"")</f>
        <v>Generator-SG</v>
      </c>
      <c r="J2" s="37" t="str">
        <f>IFERROR(VLOOKUP(D2,[1]DB!A:G,7,0),"")</f>
        <v>Vandalized</v>
      </c>
      <c r="K2" s="37" t="s">
        <v>39135</v>
      </c>
      <c r="L2" s="37" t="str">
        <f>IFERROR(VLOOKUP(D2,[1]DB!A:I,9,0),"")</f>
        <v>Latis</v>
      </c>
      <c r="M2" s="154"/>
    </row>
    <row r="3" spans="1:13" s="39" customFormat="1" ht="30.75">
      <c r="A3" s="37" t="s">
        <v>39136</v>
      </c>
      <c r="B3" s="37" t="str">
        <f>IFERROR(VLOOKUP(D3,[1]DB!A:K,11,0),"")</f>
        <v>R5</v>
      </c>
      <c r="C3" s="37">
        <v>1</v>
      </c>
      <c r="D3" s="37" t="s">
        <v>33407</v>
      </c>
      <c r="E3" s="37" t="s">
        <v>39109</v>
      </c>
      <c r="F3" s="38">
        <v>45926.188877314817</v>
      </c>
      <c r="G3" s="101">
        <f t="shared" ref="G3" ca="1" si="0">IFERROR(NOW()-F3,"")</f>
        <v>78.190596412037848</v>
      </c>
      <c r="H3" s="38">
        <v>45926.158159722225</v>
      </c>
      <c r="I3" s="37" t="str">
        <f>IFERROR(VLOOKUP(D3,[1]DB!A:F,6,0),"")</f>
        <v>SCECO</v>
      </c>
      <c r="J3" s="37" t="str">
        <f>IFERROR(VLOOKUP(D3,[1]DB!A:G,7,0),"")</f>
        <v>Good</v>
      </c>
      <c r="K3" s="37" t="s">
        <v>39137</v>
      </c>
      <c r="L3" s="37" t="str">
        <f>IFERROR(VLOOKUP(D3,[1]DB!A:I,9,0),"")</f>
        <v>Latis</v>
      </c>
      <c r="M3" s="37"/>
    </row>
    <row r="4" spans="1:13" s="39" customFormat="1" ht="45.75" customHeight="1">
      <c r="A4" s="102" t="s">
        <v>39138</v>
      </c>
      <c r="B4" s="102" t="str">
        <f>IFERROR(VLOOKUP(D4,[1]DB!A:K,11,0),"")</f>
        <v>R5</v>
      </c>
      <c r="C4" s="102">
        <v>1</v>
      </c>
      <c r="D4" s="102" t="s">
        <v>34832</v>
      </c>
      <c r="E4" s="102" t="s">
        <v>39109</v>
      </c>
      <c r="F4" s="103">
        <v>45948.661111111112</v>
      </c>
      <c r="G4" s="104">
        <f t="shared" ref="G4" ca="1" si="1">IFERROR(NOW()-F4,"")</f>
        <v>55.71836261574208</v>
      </c>
      <c r="H4" s="103">
        <v>45948.661111111112</v>
      </c>
      <c r="I4" s="102" t="str">
        <f>IFERROR(VLOOKUP(D4,[1]DB!A:F,6,0),"")</f>
        <v>SCECO</v>
      </c>
      <c r="J4" s="102" t="str">
        <f>IFERROR(VLOOKUP(D4,[1]DB!A:G,7,0),"")</f>
        <v>Dead</v>
      </c>
      <c r="K4" s="102" t="s">
        <v>39139</v>
      </c>
      <c r="L4" s="102" t="str">
        <f>IFERROR(VLOOKUP(D4,[1]DB!A:I,9,0),"")</f>
        <v>Latis</v>
      </c>
      <c r="M4" s="37"/>
    </row>
    <row r="5" spans="1:13" s="39" customFormat="1" ht="30.75">
      <c r="A5" s="102" t="s">
        <v>39140</v>
      </c>
      <c r="B5" s="102" t="str">
        <f>IFERROR(VLOOKUP(D5,[1]DB!A:K,11,0),"")</f>
        <v>R5</v>
      </c>
      <c r="C5" s="102">
        <v>1</v>
      </c>
      <c r="D5" s="102" t="s">
        <v>36592</v>
      </c>
      <c r="E5" s="102" t="s">
        <v>39106</v>
      </c>
      <c r="F5" s="103">
        <v>45981.373298611114</v>
      </c>
      <c r="G5" s="104">
        <f ca="1">IFERROR(NOW()-F5,"")</f>
        <v>23.006175115740916</v>
      </c>
      <c r="H5" s="130">
        <v>45981.360798611109</v>
      </c>
      <c r="I5" s="102" t="str">
        <f>IFERROR(VLOOKUP(D5,[1]DB!A:F,6,0),"")</f>
        <v>SCECO</v>
      </c>
      <c r="J5" s="102" t="str">
        <f>IFERROR(VLOOKUP(D5,[1]DB!A:G,7,0),"")</f>
        <v>Dead</v>
      </c>
      <c r="K5" s="102" t="s">
        <v>39141</v>
      </c>
      <c r="L5" s="102" t="str">
        <f>IFERROR(VLOOKUP(D5,[1]DB!A:I,9,0),"")</f>
        <v>Latis</v>
      </c>
      <c r="M5" s="37"/>
    </row>
    <row r="6" spans="1:13">
      <c r="A6" s="37" t="s">
        <v>39142</v>
      </c>
      <c r="B6" s="37" t="str">
        <f>IFERROR(VLOOKUP(D6,[1]DB!A:K,11,0),"")</f>
        <v>R5</v>
      </c>
      <c r="C6" s="37">
        <v>1</v>
      </c>
      <c r="D6" s="37" t="s">
        <v>37850</v>
      </c>
      <c r="E6" s="37" t="s">
        <v>39106</v>
      </c>
      <c r="F6" s="38">
        <v>45997.107488425929</v>
      </c>
      <c r="G6" s="129">
        <f t="shared" ref="G6" ca="1" si="2">IFERROR(NOW()-F6,"")</f>
        <v>7.2719853009257349</v>
      </c>
      <c r="H6" s="38">
        <v>45997.093599537038</v>
      </c>
      <c r="I6" s="37" t="str">
        <f>IFERROR(VLOOKUP(D6,[1]DB!A:F,6,0),"")</f>
        <v>SCECO</v>
      </c>
      <c r="J6" s="37" t="str">
        <f>IFERROR(VLOOKUP(D6,[1]DB!A:G,7,0),"")</f>
        <v>In progress</v>
      </c>
      <c r="K6" s="37" t="s">
        <v>39143</v>
      </c>
      <c r="L6" s="37" t="str">
        <f>IFERROR(VLOOKUP(D6,[1]DB!A:I,9,0),"")</f>
        <v>Latis</v>
      </c>
      <c r="M6" s="37"/>
    </row>
    <row r="7" spans="1:13">
      <c r="A7" s="99" t="s">
        <v>39144</v>
      </c>
      <c r="B7" s="37" t="str">
        <f>IFERROR(VLOOKUP(D7,[1]DB!A:K,11,0),"")</f>
        <v>R5</v>
      </c>
      <c r="C7" s="37">
        <v>1</v>
      </c>
      <c r="D7" s="37" t="s">
        <v>33475</v>
      </c>
      <c r="E7" s="37" t="s">
        <v>39106</v>
      </c>
      <c r="F7" s="38">
        <v>46002.119513888887</v>
      </c>
      <c r="G7" s="129">
        <f ca="1">IFERROR(NOW()-F7,"")</f>
        <v>2.2599598379674717</v>
      </c>
      <c r="H7" s="38">
        <v>46002.086875000001</v>
      </c>
      <c r="I7" s="37" t="str">
        <f>IFERROR(VLOOKUP(D7,[1]DB!A:F,6,0),"")</f>
        <v>SCECO</v>
      </c>
      <c r="J7" s="37" t="str">
        <f>IFERROR(VLOOKUP(D7,[1]DB!A:G,7,0),"")</f>
        <v>Good</v>
      </c>
      <c r="K7" s="37" t="s">
        <v>39145</v>
      </c>
      <c r="L7" s="37" t="str">
        <f>IFERROR(VLOOKUP(D7,[1]DB!A:I,9,0),"")</f>
        <v>Latis</v>
      </c>
      <c r="M7" s="37"/>
    </row>
    <row r="8" spans="1:13">
      <c r="A8" s="151"/>
      <c r="B8" s="37" t="str">
        <f>IFERROR(VLOOKUP(D8,[1]DB!A:K,11,0),"")</f>
        <v/>
      </c>
      <c r="C8" s="151"/>
      <c r="D8" s="151"/>
      <c r="E8" s="151"/>
      <c r="F8" s="152"/>
      <c r="G8" s="153">
        <f t="shared" ref="G8:G53" ca="1" si="3">IFERROR(NOW()-F8,"")</f>
        <v>46004.379473726854</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46004.379473726854</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46004.379473726854</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46004.379473726854</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46004.379473726854</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46004.379473726854</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46004.379473726854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46004.379473726854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46004.379473726854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46004.379473726854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46004.379473726854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46004.379473726854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46004.379473726854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46004.379473726854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46004.379473726854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46004.379473726854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46004.379473726854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46004.379473726854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46004.379473726854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46004.379473726854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46004.379473726854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46004.379473726854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46004.379473726854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46004.379473726854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46004.379473726854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46004.379473726854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46004.379473726854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46004.379473726854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46004.379473726854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46004.379473726854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46004.379473726854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46004.379473726854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46004.379473726854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46004.379473726854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46004.379473726854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46004.379473726854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46004.379473726854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46004.379473726854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46004.379473726854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46004.379473726854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46004.379473726854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46004.379473726854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46004.379473726854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46004.379473726854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46004.379473726854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46004.379473726854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46004.379473726854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46004.379473726854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46004.379473726854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46004.379473726854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46004.379473726854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46004.379473726854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46004.379473726854</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2"/>
  <sheetViews>
    <sheetView workbookViewId="0">
      <selection activeCell="K10" sqref="K10"/>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39146</v>
      </c>
      <c r="B2" s="114" t="str">
        <f>IFERROR(VLOOKUP(D2,DB!A:K,11,0),"")</f>
        <v>R6</v>
      </c>
      <c r="C2" s="115">
        <v>1</v>
      </c>
      <c r="D2" s="114" t="s">
        <v>30983</v>
      </c>
      <c r="E2" s="136" t="s">
        <v>39106</v>
      </c>
      <c r="F2" s="116">
        <v>46004.146354166667</v>
      </c>
      <c r="G2" s="72">
        <f t="shared" ref="G2:G40" ca="1" si="0">IFERROR(NOW()-F2,"-")</f>
        <v>0.23311956018733326</v>
      </c>
      <c r="H2" s="116">
        <v>46004.234780092593</v>
      </c>
      <c r="I2" s="114" t="str">
        <f>IFERROR(VLOOKUP(D2,DB!A:F,6,0),"")</f>
        <v>SCECO</v>
      </c>
      <c r="J2" s="114" t="str">
        <f>IFERROR(VLOOKUP(D2,DB!A:G,7,0),"")</f>
        <v>Dead</v>
      </c>
      <c r="K2" s="117" t="s">
        <v>39147</v>
      </c>
      <c r="L2" s="131" t="str">
        <f>IFERROR(VLOOKUP(D2,DB!A:I,9,0),"")</f>
        <v>Latis</v>
      </c>
    </row>
    <row r="3" spans="1:16382" ht="31.5" customHeight="1">
      <c r="A3" s="113" t="s">
        <v>39148</v>
      </c>
      <c r="B3" s="114" t="str">
        <f>IFERROR(VLOOKUP(D3,DB!A:K,11,0),"")</f>
        <v>R6</v>
      </c>
      <c r="C3" s="115">
        <v>1</v>
      </c>
      <c r="D3" s="114" t="s">
        <v>34924</v>
      </c>
      <c r="E3" s="136" t="s">
        <v>39106</v>
      </c>
      <c r="F3" s="116">
        <v>46004.33121527778</v>
      </c>
      <c r="G3" s="72">
        <f t="shared" ca="1" si="0"/>
        <v>4.825844907463761E-2</v>
      </c>
      <c r="H3" s="116">
        <v>46004.331180555557</v>
      </c>
      <c r="I3" s="114" t="str">
        <f>IFERROR(VLOOKUP(D3,DB!A:F,6,0),"")</f>
        <v>SCECO</v>
      </c>
      <c r="J3" s="114" t="str">
        <f>IFERROR(VLOOKUP(D3,DB!A:G,7,0),"")</f>
        <v>In progress</v>
      </c>
      <c r="K3" s="117" t="s">
        <v>39149</v>
      </c>
      <c r="L3" s="131" t="str">
        <f>IFERROR(VLOOKUP(D3,DB!A:I,9,0),"")</f>
        <v>Latis</v>
      </c>
    </row>
    <row r="4" spans="1:16382" ht="31.5" customHeight="1">
      <c r="A4" s="113"/>
      <c r="B4" s="114" t="str">
        <f>IFERROR(VLOOKUP(D4,DB!A:K,11,0),"")</f>
        <v/>
      </c>
      <c r="C4" s="115"/>
      <c r="D4" s="114"/>
      <c r="E4" s="136"/>
      <c r="F4" s="116"/>
      <c r="G4" s="72">
        <f t="shared" ca="1" si="0"/>
        <v>46004.379473726854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46004.379473726854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46004.379473726854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46004.379473726854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46004.379473726854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46004.379473726854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46004.379473726854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46004.379473726854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46004.379473726854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46004.379473726854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46004.379473726854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46004.379473726854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46004.379473726854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46004.379473726854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46004.379473726854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46004.379473726854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46004.379473726854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46004.379473726854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46004.379473726854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46004.379473726854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46004.379473726854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46004.379473726854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46004.379473726854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46004.379473726854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46004.379473726854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46004.379473726854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46004.379473726854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46004.379473726854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46004.379473726854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46004.379473726854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46004.379473726854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46004.379473726854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46004.379473726854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46004.379473726854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46004.379473726854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46004.379473726854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46004.379473726854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ref="G41:G104" ca="1" si="1">IFERROR(NOW()-F41,"-")</f>
        <v>46004.379473726854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46004.379473726854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46004.379473726854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46004.379473726854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46004.379473726854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46004.379473726854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46004.379473726854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46004.379473726854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46004.379473726854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46004.379473726854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46004.379473726854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46004.379473726854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46004.379473726854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46004.379473726854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46004.379473726854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46004.379473726854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46004.379473726854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46004.379473726854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46004.379473726854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46004.379473726854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46004.379473726854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46004.379473726854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46004.379473726854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46004.379473726854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46004.379473726854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46004.379473726854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46004.379473726854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46004.379473726854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46004.379473726854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46004.379473726854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46004.379473726854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46004.379473726854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46004.379473726854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46004.379473726854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46004.379473726854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46004.379473726854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46004.379473726854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46004.379473726854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46004.379473726854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46004.379473726854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46004.379473726854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46004.379473726854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46004.379473726854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46004.379473726854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46004.379473726854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46004.379473726854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46004.379473726854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46004.379473726854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46004.379473726854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46004.379473726854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46004.379473726854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46004.379473726854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46004.379473726854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46004.379473726854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46004.379473726854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46004.379473726854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46004.379473726854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46004.379473726854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46004.379473726854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46004.379473726854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46004.379473726854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46004.379473726854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46004.379473726854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46004.379473726854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ref="G105:G168" ca="1" si="2">IFERROR(NOW()-F105,"-")</f>
        <v>46004.379473726854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46004.379473726854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46004.379473726854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46004.379473726854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46004.379473726854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46004.379473726854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46004.379473726854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46004.379473726854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46004.379473726854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46004.379473726854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46004.379473726854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46004.379473726854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46004.379473726854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46004.379473726854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46004.379473726854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46004.379473726854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46004.379473726854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46004.379473726854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46004.379473726854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46004.379473726854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46004.379473726854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46004.379473726854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46004.379473726854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46004.379473726854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46004.379473726854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46004.379473726854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46004.379473726854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46004.379473726854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46004.379473726854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46004.379473726854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46004.379473726854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46004.379473726854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46004.379473726854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46004.379473726854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46004.379473726854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46004.379473726854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46004.379473726854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46004.379473726854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46004.379473726854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46004.379473726854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46004.379473726854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46004.379473726854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46004.379473726854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46004.379473726854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46004.379473726854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46004.379473726854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46004.379473726854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46004.379473726854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46004.379473726854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46004.379473726854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46004.379473726854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46004.379473726854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46004.379473726854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46004.379473726854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46004.379473726854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46004.379473726854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46004.379473726854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46004.379473726854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46004.379473726854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46004.379473726854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46004.379473726854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46004.379473726854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46004.379473726854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46004.379473726854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ref="G169:G232" ca="1" si="3">IFERROR(NOW()-F169,"-")</f>
        <v>46004.379473726854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46004.379473726854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46004.379473726854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46004.379473726854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46004.379473726854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46004.379473726854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46004.379473726854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46004.379473726854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46004.379473726854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46004.379473726854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46004.379473726854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46004.379473726854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46004.379473726854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46004.379473726854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46004.379473726854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46004.379473726854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46004.379473726854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46004.379473726854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46004.379473726854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46004.379473726854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46004.379473726854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46004.379473726854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46004.379473726854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46004.379473726854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46004.379473726854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46004.379473726854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46004.379473726854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46004.379473726854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46004.379473726854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46004.379473726854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46004.379473726854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46004.379473726854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46004.379473726854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46004.379473726854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46004.379473726854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46004.379473726854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46004.379473726854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46004.379473726854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46004.379473726854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46004.379473726854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46004.379473726854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46004.379473726854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46004.379473726854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46004.379473726854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46004.379473726854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46004.379473726854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46004.379473726854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46004.379473726854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46004.379473726854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46004.379473726854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46004.379473726854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46004.379473726854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46004.379473726854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46004.379473726854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46004.379473726854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46004.379473726854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46004.379473726854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46004.379473726854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46004.379473726854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46004.379473726854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46004.379473726854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46004.379473726854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46004.379473726854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46004.379473726854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ref="G233:G296" ca="1" si="4">IFERROR(NOW()-F233,"-")</f>
        <v>46004.379473726854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46004.379473726854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46004.379473726854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46004.379473726854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46004.379473726854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46004.379473726854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46004.379473726854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46004.379473726854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46004.379473726854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46004.379473726854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46004.379473726854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46004.379473726854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46004.379473726854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46004.379473726854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46004.379473726854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46004.379473726854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46004.379473726854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46004.379473726854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46004.379473726854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46004.379473726854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46004.379473726854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46004.379473726854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46004.379473726854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46004.379473726854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46004.379473726854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46004.379473726854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46004.379473726854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46004.379473726854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46004.379473726854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46004.379473726854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46004.379473726854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46004.379473726854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46004.379473726854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46004.379473726854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46004.379473726854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46004.379473726854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46004.379473726854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46004.379473726854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46004.379473726854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46004.379473726854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46004.379473726854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46004.379473726854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46004.379473726854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46004.379473726854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46004.379473726854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46004.379473726854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46004.379473726854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46004.379473726854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46004.379473726854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46004.379473726854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46004.379473726854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46004.379473726854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46004.379473726854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46004.379473726854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46004.379473726854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46004.379473726854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46004.379473726854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46004.379473726854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46004.379473726854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46004.379473726854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46004.379473726854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46004.379473726854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46004.379473726854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46004.379473726854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ref="G297:G360" ca="1" si="5">IFERROR(NOW()-F297,"-")</f>
        <v>46004.379473726854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46004.379473726854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46004.379473726854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46004.379473726854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46004.379473726854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46004.379473726854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46004.379473726854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46004.379473726854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46004.379473726854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46004.379473726854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46004.379473726854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46004.379473726854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46004.379473726854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46004.379473726854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46004.379473726854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46004.379473726854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46004.379473726854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46004.379473726854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46004.379473726854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46004.379473726854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46004.379473726854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46004.379473726854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46004.379473726854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46004.379473726854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46004.379473726854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46004.379473726854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46004.379473726854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46004.379473726854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46004.379473726854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46004.379473726854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46004.379473726854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46004.379473726854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46004.379473726854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46004.379473726854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46004.379473726854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46004.379473726854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46004.379473726854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46004.379473726854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46004.379473726854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46004.379473726854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46004.379473726854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46004.379473726854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46004.379473726854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46004.379473726854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46004.379473726854</v>
      </c>
      <c r="H341" s="116"/>
      <c r="I341" s="114" t="str">
        <f>IFERROR(VLOOKUP(D341,DB!A:F,6,0),"")</f>
        <v/>
      </c>
      <c r="J341" s="114" t="str">
        <f>IFERROR(VLOOKUP(D341,DB!A:G,7,0),"")</f>
        <v/>
      </c>
      <c r="K341" s="117"/>
      <c r="L341" s="131" t="str">
        <f>IFERROR(VLOOKUP(D341,DB!A:I,9,0),"")</f>
        <v/>
      </c>
    </row>
    <row r="342" spans="1:12" ht="31.5" customHeight="1">
      <c r="A342" s="137"/>
      <c r="B342" s="138" t="str">
        <f>IFERROR(VLOOKUP(D342,DB!A:K,11,0),"")</f>
        <v/>
      </c>
      <c r="C342" s="139"/>
      <c r="D342" s="138"/>
      <c r="E342" s="136"/>
      <c r="F342" s="140"/>
      <c r="G342" s="141">
        <f t="shared" ca="1" si="5"/>
        <v>46004.379473726854</v>
      </c>
      <c r="H342" s="140"/>
      <c r="I342" s="138" t="str">
        <f>IFERROR(VLOOKUP(D342,DB!A:F,6,0),"")</f>
        <v/>
      </c>
      <c r="J342" s="138" t="str">
        <f>IFERROR(VLOOKUP(D342,DB!A:G,7,0),"")</f>
        <v/>
      </c>
      <c r="K342" s="142"/>
      <c r="L342" s="143" t="str">
        <f>IFERROR(VLOOKUP(D342,DB!A:I,9,0),"")</f>
        <v/>
      </c>
    </row>
  </sheetData>
  <dataValidations count="2">
    <dataValidation allowBlank="1" showInputMessage="1" showErrorMessage="1" sqref="E1" xr:uid="{9E1BC488-8814-4F8A-8DBE-742B3278AB71}"/>
    <dataValidation type="list" allowBlank="1" showInputMessage="1" showErrorMessage="1" sqref="E2:E3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2025-12-13T06:07:53Z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