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916" documentId="13_ncr:1_{F6CB121F-512D-4AA6-A0C1-0FB36C537598}" xr6:coauthVersionLast="47" xr6:coauthVersionMax="47" xr10:uidLastSave="{C5C986F0-B438-4630-9166-DF24402D0D41}"/>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G2" i="6"/>
  <c r="G3" i="6"/>
  <c r="G4" i="6"/>
  <c r="G5" i="6"/>
  <c r="G6" i="6"/>
  <c r="G7" i="6"/>
  <c r="I2" i="6"/>
  <c r="I3" i="6"/>
  <c r="I4" i="6"/>
  <c r="I5" i="6"/>
  <c r="I6" i="6"/>
  <c r="I7" i="6"/>
  <c r="J2" i="6"/>
  <c r="J3" i="6"/>
  <c r="J4" i="6"/>
  <c r="J5" i="6"/>
  <c r="J6" i="6"/>
  <c r="J7" i="6"/>
  <c r="L2" i="6"/>
  <c r="L3" i="6"/>
  <c r="L4" i="6"/>
  <c r="L5" i="6"/>
  <c r="L6" i="6"/>
  <c r="L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<sst xmlns="http://schemas.openxmlformats.org/spreadsheetml/2006/main" count="180274" uniqueCount="39122">
  <si>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</si>
  <si>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</si>
  <si>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</si>
  <si>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</si>
  <si>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</si>
  <si>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</si>
  <si>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</si>
  <si>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</si>
  <si>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</si>
  <si>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</si>
  <si>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</si>
  <si>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</si>
  <si>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</si>
  <si>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</si>
  <si>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</si>
  <si>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</si>
  <si>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</si>
  <si>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</si>
  <si>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</si>
  <si>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</si>
  <si>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</si>
  <si>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</si>
  <si>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</si>
  <si>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</si>
  <si>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</si>
  <si>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</si>
  <si>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</si>
  <si>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</si>
  <si>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</si>
  <si>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</si>
  <si>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</si>
  <si>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</si>
  <si>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</si>
  <si>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</si>
  <si>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</si>
  <si>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</si>
  <si>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</si>
  <si>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</si>
  <si>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</si>
  <si>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</si>
  <si>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</si>
  <si>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</si>
  <si>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</si>
  <si>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</si>
  <si>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</si>
  <si>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</si>
  <si>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</si>
  <si>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</si>
  <si>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</si>
  <si>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</si>
  <si>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</si>
  <si>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</si>
  <si>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</si>
  <si>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</si>
  <si>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</si>
  <si>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</si>
  <si>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</si>
  <si>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</si>
  <si>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</si>
  <si>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</si>
  <si>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</si>
  <si>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</si>
  <si>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</si>
  <si>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</si>
  <si>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</si>
  <si>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</si>
  <si>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</si>
  <si>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</si>
  <si>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</si>
  <si>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</si>
  <si>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</si>
  <si>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</si>
  <si>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</si>
  <si>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</si>
  <si>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</si>
  <si>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</si>
  <si>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</si>
  <si>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</si>
  <si>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</si>
  <si>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</si>
  <si>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</si>
  <si>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</si>
  <si>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</si>
  <si>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</si>
  <si>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</si>
  <si>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</si>
  <si>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</si>
  <si>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</si>
  <si>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</si>
  <si>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</si>
  <si>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</si>
  <si>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</si>
  <si>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</si>
  <si>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</si>
  <si>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</si>
  <si>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</si>
  <si>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</si>
  <si>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</si>
  <si>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</si>
  <si>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</si>
  <si>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</si>
  <si>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</si>
  <si>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</si>
  <si>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</si>
  <si>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</si>
  <si>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</si>
  <si>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</si>
  <si>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</si>
  <si>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</si>
  <si>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</si>
  <si>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</si>
  <si>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</si>
  <si>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</si>
  <si>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</si>
  <si>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</si>
  <si>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</si>
  <si>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</si>
  <si>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</si>
  <si>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</si>
  <si>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</si>
  <si>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</si>
  <si>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</si>
  <si>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</si>
  <si>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</si>
  <si>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</si>
  <si>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</si>
  <si>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</si>
  <si>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</si>
  <si>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</si>
  <si>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</si>
  <si>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</si>
  <si>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</si>
  <si>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</si>
  <si>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</si>
  <si>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</si>
  <si>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</si>
  <si>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</si>
  <si>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</si>
  <si>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</si>
  <si>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</si>
  <si>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</si>
  <si>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</si>
  <si>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</si>
  <si>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</si>
  <si>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</si>
  <si>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</si>
  <si>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</si>
  <si>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</si>
  <si>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</si>
  <si>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</si>
  <si>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</si>
  <si>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</si>
  <si>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</si>
  <si>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</si>
  <si>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</si>
  <si>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</si>
  <si>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</si>
  <si>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</si>
  <si>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</si>
  <si>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</si>
  <si>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</si>
  <si>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</si>
  <si>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</si>
  <si>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</si>
  <si>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</si>
  <si>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</si>
  <si>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</si>
  <si>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</si>
  <si>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</si>
  <si>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</si>
  <si>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</si>
  <si>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</si>
  <si>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</si>
  <si>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</si>
  <si>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</si>
  <si>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</si>
  <si>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</si>
  <si>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</si>
  <si>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</si>
  <si>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</si>
  <si>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</si>
  <si>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</si>
  <si>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</si>
  <si>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</si>
  <si>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</si>
  <si>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</si>
  <si>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</si>
  <si>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</si>
  <si>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</si>
  <si>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</si>
  <si>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</si>
  <si>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</si>
  <si>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</si>
  <si>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</si>
  <si>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</si>
  <si>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</si>
  <si>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</si>
  <si>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</si>
  <si>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</si>
  <si>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</si>
  <si>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</si>
  <si>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</si>
  <si>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</si>
  <si>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</si>
  <si>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</si>
  <si>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</si>
  <si>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</si>
  <si>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</si>
  <si>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</si>
  <si>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</si>
  <si>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</si>
  <si>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</si>
  <si>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</si>
  <si>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</si>
  <si>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</si>
  <si>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</si>
  <si>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</si>
  <si>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</si>
  <si>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</si>
  <si>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</si>
  <si>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</si>
  <si>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</si>
  <si>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</si>
  <si>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</si>
  <si>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</si>
  <si>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</si>
  <si>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</si>
  <si>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</si>
  <si>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</si>
  <si>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</si>
  <si>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</si>
  <si>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</si>
  <si>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</si>
  <si>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</si>
  <si>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</si>
  <si>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</si>
  <si>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</si>
  <si>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</si>
  <si>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</si>
  <si>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</si>
  <si>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</si>
  <si>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</si>
  <si>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</si>
  <si>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</si>
  <si>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</si>
  <si>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</si>
  <si>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</si>
  <si>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</si>
  <si>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</si>
  <si>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</si>
  <si>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</si>
  <si>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</si>
  <si>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</si>
  <si>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</si>
  <si>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</si>
  <si>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</si>
  <si>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</si>
  <si>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</si>
  <si>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</si>
  <si>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</si>
  <si>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</si>
  <si>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</si>
  <si>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</si>
  <si>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</si>
  <si>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</si>
  <si>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</si>
  <si>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</si>
  <si>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</si>
  <si>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</si>
  <si>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</si>
  <si>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</si>
  <si>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</si>
  <si>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</si>
  <si>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</si>
  <si>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</si>
  <si>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</si>
  <si>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</si>
  <si>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</si>
  <si>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</si>
  <si>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</si>
  <si>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</si>
  <si>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</si>
  <si>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</si>
  <si>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</si>
  <si>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</si>
  <si>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</si>
  <si>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</si>
  <si>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</si>
  <si>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</si>
  <si>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</si>
  <si>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</si>
  <si>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</si>
  <si>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</si>
  <si>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</si>
  <si>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</si>
  <si>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</si>
  <si>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</si>
  <si>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</si>
  <si>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</si>
  <si>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</si>
  <si>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</si>
  <si>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</si>
  <si>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</si>
  <si>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</si>
  <si>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</si>
  <si>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</si>
  <si>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</si>
  <si>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</si>
  <si>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</si>
  <si>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</si>
  <si>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</si>
  <si>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</si>
  <si>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</si>
  <si>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</si>
  <si>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</si>
  <si>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</si>
  <si>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</si>
  <si>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</si>
  <si>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</si>
  <si>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</si>
  <si>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</si>
  <si>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</si>
  <si>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</si>
  <si>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</si>
  <si>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</si>
  <si>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</si>
  <si>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</si>
  <si>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</si>
  <si>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</si>
  <si>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</si>
  <si>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</si>
  <si>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</si>
  <si>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</si>
  <si>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</si>
  <si>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</si>
  <si>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</si>
  <si>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</si>
  <si>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</si>
  <si>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</si>
  <si>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</si>
  <si>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</si>
  <si>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</si>
  <si>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</si>
  <si>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</si>
  <si>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</si>
  <si>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</si>
  <si>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</si>
  <si>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</si>
  <si>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</si>
  <si>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</si>
  <si>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</si>
  <si>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</si>
  <si>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</si>
  <si>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</si>
  <si>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</si>
  <si>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</si>
  <si>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</si>
  <si>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</si>
  <si>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</si>
  <si>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</si>
  <si>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</si>
  <si>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</si>
  <si>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</si>
  <si>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</si>
  <si>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</si>
  <si>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</si>
  <si>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</si>
  <si>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</si>
  <si>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</si>
  <si>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</si>
  <si>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</si>
  <si>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</si>
  <si>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</si>
  <si>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</si>
  <si>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</si>
  <si>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</si>
  <si>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</si>
  <si>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</si>
  <si>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</si>
  <si>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</si>
  <si>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</si>
  <si>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</si>
  <si>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</si>
  <si>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</si>
  <si>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</si>
  <si>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</si>
  <si>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</si>
  <si>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</si>
  <si>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</si>
  <si>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</si>
  <si>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</si>
  <si>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</si>
  <si>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</si>
  <si>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</si>
  <si>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</si>
  <si>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</si>
  <si>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</si>
  <si>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</si>
  <si>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</si>
  <si>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</si>
  <si>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</si>
  <si>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</si>
  <si>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</si>
  <si>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</si>
  <si>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</si>
  <si>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</si>
  <si>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</si>
  <si>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</si>
  <si>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</si>
  <si>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</si>
  <si>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</si>
  <si>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</si>
  <si>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</si>
  <si>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</si>
  <si>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</si>
  <si>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</si>
  <si>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</si>
  <si>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</si>
  <si>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</si>
  <si>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</si>
  <si>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</si>
  <si>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</si>
  <si>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</si>
  <si>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</si>
  <si>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</si>
  <si>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</si>
  <si>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</si>
  <si>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</si>
  <si>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</si>
  <si>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</si>
  <si>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</si>
  <si>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</si>
  <si>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</si>
  <si>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</si>
  <si>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</si>
  <si>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</si>
  <si>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</si>
  <si>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</si>
  <si>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</si>
  <si>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</si>
  <si>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</si>
  <si>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</si>
  <si>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</si>
  <si>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</si>
  <si>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</si>
  <si>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</si>
  <si>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</si>
  <si>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</si>
  <si>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</si>
  <si>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</si>
  <si>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</si>
  <si>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</si>
  <si>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</si>
  <si>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</si>
  <si>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</si>
  <si>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</si>
  <si>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</si>
  <si>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</si>
  <si>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</si>
  <si>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</si>
  <si>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</si>
  <si>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</si>
  <si>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</si>
  <si>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</si>
  <si>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</si>
  <si>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</si>
  <si>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</si>
  <si>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</si>
  <si>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</si>
  <si>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</si>
  <si>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</si>
  <si>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</si>
  <si>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</si>
  <si>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</si>
  <si>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</si>
  <si>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</si>
  <si>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</si>
  <si>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</si>
  <si>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</si>
  <si>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</si>
  <si>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</si>
  <si>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</si>
  <si>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</si>
  <si>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</si>
  <si>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</si>
  <si>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</si>
  <si>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</si>
  <si>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</si>
  <si>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</si>
  <si>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</si>
  <si>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</si>
  <si>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</si>
  <si>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</si>
  <si>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</si>
  <si>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</si>
  <si>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</si>
  <si>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</si>
  <si>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</si>
  <si>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</si>
  <si>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</si>
  <si>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</si>
  <si>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</si>
  <si>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</si>
  <si>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</si>
  <si>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</si>
  <si>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</si>
  <si>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</si>
  <si>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</si>
  <si>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</si>
  <si>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</si>
  <si>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</si>
  <si>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</si>
  <si>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</si>
  <si>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</si>
  <si>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</si>
  <si>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</si>
  <si>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</si>
  <si>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</si>
  <si>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</si>
  <si>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</si>
  <si>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</si>
  <si>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</si>
  <si>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</si>
  <si>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</si>
  <si>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</si>
  <si>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</si>
  <si>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</si>
  <si>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</si>
  <si>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</si>
  <si>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</si>
  <si>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</si>
  <si>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</si>
  <si>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</si>
  <si>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</si>
  <si>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</si>
  <si>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</si>
  <si>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</si>
  <si>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</si>
  <si>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</si>
  <si>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</si>
  <si>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</si>
  <si>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</si>
  <si>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</si>
  <si>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</si>
  <si>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</si>
  <si>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</si>
  <si>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</si>
  <si>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</si>
  <si>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</si>
  <si>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</si>
  <si>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</si>
  <si>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</si>
  <si>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</si>
  <si>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</si>
  <si>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</si>
  <si>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</si>
  <si>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</si>
  <si>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</si>
  <si>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</si>
  <si>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</si>
  <si>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</si>
  <si>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</si>
  <si>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</si>
  <si>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</si>
  <si>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</si>
  <si>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</si>
  <si>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</si>
  <si>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</si>
  <si>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</si>
  <si>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</si>
  <si>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</si>
  <si>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</si>
  <si>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</si>
  <si>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</si>
  <si>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</si>
  <si>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</si>
  <si>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</si>
  <si>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</si>
  <si>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</si>
  <si>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</si>
  <si>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</si>
  <si>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</si>
  <si>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</si>
  <si>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</si>
  <si>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</si>
  <si>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</si>
  <si>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</si>
  <si>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</si>
  <si>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</si>
  <si>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</si>
  <si>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</si>
  <si>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</si>
  <si>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</si>
  <si>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</si>
  <si>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</si>
  <si>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</si>
  <si>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</si>
  <si>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</si>
  <si>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</si>
  <si>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</si>
  <si>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</si>
  <si>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</si>
  <si>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</si>
  <si>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</si>
  <si>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</si>
  <si>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</si>
  <si>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</si>
  <si>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</si>
  <si>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</si>
  <si>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</si>
  <si>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</si>
  <si>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</si>
  <si>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</si>
  <si>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</si>
  <si>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</si>
  <si>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</si>
  <si>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</si>
  <si>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</si>
  <si>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</si>
  <si>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</si>
  <si>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</si>
  <si>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</si>
  <si>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</si>
  <si>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</si>
  <si>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</si>
  <si>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</si>
  <si>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</si>
  <si>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</si>
  <si>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</si>
  <si>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</si>
  <si>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</si>
  <si>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</si>
  <si>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</si>
  <si>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</si>
  <si>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</si>
  <si>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</si>
  <si>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</si>
  <si>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</si>
  <si>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</si>
  <si>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</si>
  <si>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</si>
  <si>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</si>
  <si>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</si>
  <si>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</si>
  <si>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</si>
  <si>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</si>
  <si>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</si>
  <si>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</si>
  <si>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</si>
  <si>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</si>
  <si>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</si>
  <si>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</si>
  <si>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</si>
  <si>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</si>
  <si>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</si>
  <si>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</si>
  <si>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</si>
  <si>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</si>
  <si>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</si>
  <si>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</si>
  <si>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</si>
  <si>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</si>
  <si>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</si>
  <si>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</si>
  <si>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</si>
  <si>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</si>
  <si>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</si>
  <si>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</si>
  <si>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</si>
  <si>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</si>
  <si>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</si>
  <si>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</si>
  <si>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</si>
  <si>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</si>
  <si>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</si>
  <si>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</si>
  <si>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</si>
  <si>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</si>
  <si>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</si>
  <si>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</si>
  <si>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</si>
  <si>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</si>
  <si>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</si>
  <si>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</si>
  <si>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</si>
  <si>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</si>
  <si>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</si>
  <si>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</si>
  <si>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</si>
  <si>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</si>
  <si>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</si>
  <si>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</si>
  <si>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</si>
  <si>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</si>
  <si>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</si>
  <si>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</si>
  <si>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</si>
  <si>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</si>
  <si>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</si>
  <si>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</si>
  <si>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</si>
  <si>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</si>
  <si>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</si>
  <si>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</si>
  <si>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</si>
  <si>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</si>
  <si>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</si>
  <si>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</si>
  <si>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</si>
  <si>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</si>
  <si>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</si>
  <si>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</si>
  <si>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</si>
  <si>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</si>
  <si>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</si>
  <si>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</si>
  <si>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</si>
  <si>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</si>
  <si>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</si>
  <si>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</si>
  <si>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</si>
  <si>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</si>
  <si>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</si>
  <si>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</si>
  <si>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</si>
  <si>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</si>
  <si>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</si>
  <si>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</si>
  <si>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</si>
  <si>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</si>
  <si>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</si>
  <si>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</si>
  <si>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</si>
  <si>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</si>
  <si>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</si>
  <si>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</si>
  <si>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</si>
  <si>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</si>
  <si>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</si>
  <si>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</si>
  <si>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</si>
  <si>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</si>
  <si>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</si>
  <si>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</si>
  <si>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</si>
  <si>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</si>
  <si>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</si>
  <si>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</si>
  <si>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</si>
  <si>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</si>
  <si>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</si>
  <si>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</si>
  <si>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</si>
  <si>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</si>
  <si>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</si>
  <si>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</si>
  <si>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</si>
  <si>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</si>
  <si>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</si>
  <si>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</si>
  <si>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</si>
  <si>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</si>
  <si>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</si>
  <si>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</si>
  <si>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</si>
  <si>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</si>
  <si>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</si>
  <si>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</si>
  <si>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</si>
  <si>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</si>
  <si>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</si>
  <si>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</si>
  <si>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</si>
  <si>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</si>
  <si>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</si>
  <si>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</si>
  <si>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</si>
  <si>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</si>
  <si>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</si>
  <si>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</si>
  <si>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</si>
  <si>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</si>
  <si>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</si>
  <si>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</si>
  <si>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</si>
  <si>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</si>
  <si>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</si>
  <si>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</si>
  <si>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</si>
  <si>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</si>
  <si>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</si>
  <si>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</si>
  <si>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</si>
  <si>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</si>
  <si>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</si>
  <si>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</si>
  <si>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</si>
  <si>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</si>
  <si>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</si>
  <si>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</si>
  <si>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</si>
  <si>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</si>
  <si>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</si>
  <si>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</si>
  <si>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</si>
  <si>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</si>
  <si>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</si>
  <si>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</si>
  <si>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</si>
  <si>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</si>
  <si>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</si>
  <si>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</si>
  <si>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</si>
  <si>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</si>
  <si>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</si>
  <si>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</si>
  <si>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</si>
  <si>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</si>
  <si>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</si>
  <si>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</si>
  <si>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</si>
  <si>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</si>
  <si>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</si>
  <si>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</si>
  <si>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</si>
  <si>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</si>
  <si>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</si>
  <si>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</si>
  <si>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</si>
  <si>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</si>
  <si>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</si>
  <si>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</si>
  <si>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</si>
  <si>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</si>
  <si>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</si>
  <si>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</si>
  <si>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</si>
  <si>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</si>
  <si>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</si>
  <si>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</si>
  <si>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</si>
  <si>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</si>
  <si>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</si>
  <si>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</si>
  <si>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</si>
  <si>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</si>
  <si>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</si>
  <si>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</si>
  <si>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</si>
  <si>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</si>
  <si>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</si>
  <si>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</si>
  <si>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</si>
  <si>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</si>
  <si>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</si>
  <si>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</si>
  <si>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</si>
  <si>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</si>
  <si>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</si>
  <si>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</si>
  <si>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</si>
  <si>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</si>
  <si>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</si>
  <si>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</si>
  <si>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</si>
  <si>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</si>
  <si>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</si>
  <si>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</si>
  <si>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</si>
  <si>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</si>
  <si>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</si>
  <si>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</si>
  <si>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</si>
  <si>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</si>
  <si>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</si>
  <si>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</si>
  <si>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</si>
  <si>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</si>
  <si>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</si>
  <si>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</si>
  <si>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</si>
  <si>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</si>
  <si>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</si>
  <si>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</si>
  <si>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</si>
  <si>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</si>
  <si>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</si>
  <si>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</si>
  <si>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</si>
  <si>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</si>
  <si>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</si>
  <si>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</si>
  <si>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</si>
  <si>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</si>
  <si>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</si>
  <si>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</si>
  <si>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</si>
  <si>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</si>
  <si>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</si>
  <si>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</si>
  <si>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</si>
  <si>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</si>
  <si>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</si>
  <si>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</si>
  <si>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</si>
  <si>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</si>
  <si>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</si>
  <si>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</si>
  <si>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</si>
  <si>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</si>
  <si>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</si>
  <si>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</si>
  <si>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</si>
  <si>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</si>
  <si>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</si>
  <si>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</si>
  <si>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</si>
  <si>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</si>
  <si>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</si>
  <si>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</si>
  <si>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</si>
  <si>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</si>
  <si>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</si>
  <si>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</si>
  <si>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</si>
  <si>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</si>
  <si>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</si>
  <si>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</si>
  <si>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</si>
  <si>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</si>
  <si>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</si>
  <si>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</si>
  <si>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</si>
  <si>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</si>
  <si>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</si>
  <si>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</si>
  <si>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</si>
  <si>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</si>
  <si>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</si>
  <si>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</si>
  <si>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</si>
  <si>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</si>
  <si>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</si>
  <si>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</si>
  <si>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</si>
  <si>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</si>
  <si>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</si>
  <si>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</si>
  <si>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</si>
  <si>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</si>
  <si>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</si>
  <si>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</si>
  <si>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</si>
  <si>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</si>
  <si>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</si>
  <si>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</si>
  <si>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</si>
  <si>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</si>
  <si>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</si>
  <si>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</si>
  <si>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</si>
  <si>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</si>
  <si>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</si>
  <si>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</si>
  <si>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</si>
  <si>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</si>
  <si>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</si>
  <si>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</si>
  <si>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</si>
  <si>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</si>
  <si>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</si>
  <si>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</si>
  <si>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</si>
  <si>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</si>
  <si>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</si>
  <si>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</si>
  <si>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</si>
  <si>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</si>
  <si>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</si>
  <si>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</si>
  <si>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</si>
  <si>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</si>
  <si>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</si>
  <si>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</si>
  <si>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</si>
  <si>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</si>
  <si>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</si>
  <si>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</si>
  <si>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</si>
  <si>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</si>
  <si>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</si>
  <si>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</si>
  <si>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</si>
  <si>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</si>
  <si>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</si>
  <si>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</si>
  <si>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</si>
  <si>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</si>
  <si>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</si>
  <si>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</si>
  <si>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</si>
  <si>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</si>
  <si>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</si>
  <si>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</si>
  <si>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</si>
  <si>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</si>
  <si>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</si>
  <si>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</si>
  <si>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</si>
  <si>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</si>
  <si>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</si>
  <si>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</si>
  <si>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</si>
  <si>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</si>
  <si>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</si>
  <si>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</si>
  <si>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</si>
  <si>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</si>
  <si>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</si>
  <si>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</si>
  <si>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</si>
  <si>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</si>
  <si>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</si>
  <si>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</si>
  <si>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</si>
  <si>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</si>
  <si>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</si>
  <si>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</si>
  <si>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</si>
  <si>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</si>
  <si>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</si>
  <si>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</si>
  <si>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</si>
  <si>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</si>
  <si>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</si>
  <si>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</si>
  <si>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</si>
  <si>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</si>
  <si>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</si>
  <si>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</si>
  <si>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</si>
  <si>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</si>
  <si>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</si>
  <si>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</si>
  <si>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</si>
  <si>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</si>
  <si>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</si>
  <si>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</si>
  <si>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</si>
  <si>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</si>
  <si>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</si>
  <si>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</si>
  <si>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</si>
  <si>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</si>
  <si>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</si>
  <si>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</si>
  <si>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</si>
  <si>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</si>
  <si>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</si>
  <si>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</si>
  <si>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</si>
  <si>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</si>
  <si>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</si>
  <si>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</si>
  <si>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</si>
  <si>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</si>
  <si>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</si>
  <si>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</si>
  <si>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</si>
  <si>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</si>
  <si>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</si>
  <si>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</si>
  <si>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</si>
  <si>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</si>
  <si>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</si>
  <si>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</si>
  <si>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</si>
  <si>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</si>
  <si>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</si>
  <si>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</si>
  <si>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</si>
  <si>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</si>
  <si>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</si>
  <si>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</si>
  <si>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</si>
  <si>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</si>
  <si>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</si>
  <si>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</si>
  <si>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</si>
  <si>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</si>
  <si>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</si>
  <si>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</si>
  <si>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</si>
  <si>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</si>
  <si>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</si>
  <si>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</si>
  <si>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</si>
  <si>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</si>
  <si>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</si>
  <si>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</si>
  <si>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</si>
  <si>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</si>
  <si>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</si>
  <si>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</si>
  <si>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</si>
  <si>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</si>
  <si>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</si>
  <si>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</si>
  <si>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</si>
  <si>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</si>
  <si>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</si>
  <si>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</si>
  <si>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</si>
  <si>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</si>
  <si>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</si>
  <si>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</si>
  <si>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</si>
  <si>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</si>
  <si>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</si>
  <si>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</si>
  <si>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</si>
  <si>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</si>
  <si>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</si>
  <si>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</si>
  <si>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</si>
  <si>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</si>
  <si>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</si>
  <si>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</si>
  <si>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</si>
  <si>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</si>
  <si>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</si>
  <si>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</si>
  <si>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</si>
  <si>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</si>
  <si>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</si>
  <si>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</si>
  <si>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</si>
  <si>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</si>
  <si>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</si>
  <si>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</si>
  <si>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</si>
  <si>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</si>
  <si>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</si>
  <si>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</si>
  <si>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</si>
  <si>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</si>
  <si>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</si>
  <si>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</si>
  <si>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</si>
  <si>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</si>
  <si>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</si>
  <si>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</si>
  <si>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</si>
  <si>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</si>
  <si>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</si>
  <si>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</si>
  <si>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</si>
  <si>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</si>
  <si>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</si>
  <si>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</si>
  <si>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</si>
  <si>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</si>
  <si>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</si>
  <si>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</si>
  <si>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</si>
  <si>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</si>
  <si>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</si>
  <si>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</si>
  <si>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</si>
  <si>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</si>
  <si>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</si>
  <si>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</si>
  <si>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</si>
  <si>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</si>
  <si>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</si>
  <si>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</si>
  <si>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</si>
  <si>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</si>
  <si>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</si>
  <si>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</si>
  <si>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</si>
  <si>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</si>
  <si>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</si>
  <si>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</si>
  <si>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</si>
  <si>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</si>
  <si>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</si>
  <si>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</si>
  <si>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</si>
  <si>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</si>
  <si>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</si>
  <si>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</si>
  <si>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</si>
  <si>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</si>
  <si>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</si>
  <si>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</si>
  <si>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</si>
  <si>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</si>
  <si>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</si>
  <si>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</si>
  <si>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</si>
  <si>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</si>
  <si>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</si>
  <si>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</si>
  <si>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</si>
  <si>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</si>
  <si>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</si>
  <si>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</si>
  <si>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</si>
  <si>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</si>
  <si>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</si>
  <si>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</si>
  <si>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</si>
  <si>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</si>
  <si>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</si>
  <si>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</si>
  <si>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</si>
  <si>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</si>
  <si>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</si>
  <si>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</si>
  <si>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</si>
  <si>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</si>
  <si>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</si>
  <si>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</si>
  <si>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</si>
  <si>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</si>
  <si>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</si>
  <si>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</si>
  <si>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</si>
  <si>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</si>
  <si>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</si>
  <si>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</si>
  <si>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</si>
  <si>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</si>
  <si>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</si>
  <si>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</si>
  <si>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</si>
  <si>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</si>
  <si>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</si>
  <si>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</si>
  <si>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</si>
  <si>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</si>
  <si>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</si>
  <si>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</si>
  <si>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</si>
  <si>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</si>
  <si>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</si>
  <si>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</si>
  <si>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</si>
  <si>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</si>
  <si>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</si>
  <si>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</si>
  <si>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</si>
  <si>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</si>
  <si>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</si>
  <si>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</si>
  <si>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</si>
  <si>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</si>
  <si>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</si>
  <si>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</si>
  <si>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</si>
  <si>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</si>
  <si>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</si>
  <si>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</si>
  <si>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</si>
  <si>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</si>
  <si>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</si>
  <si>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</si>
  <si>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</si>
  <si>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</si>
  <si>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</si>
  <si>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</si>
  <si>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</si>
  <si>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</si>
  <si>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</si>
  <si>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</si>
  <si>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</si>
  <si>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</si>
  <si>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</si>
  <si>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</si>
  <si>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</si>
  <si>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</si>
  <si>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</si>
  <si>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</si>
  <si>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</si>
  <si>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</si>
  <si>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</si>
  <si>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</si>
  <si>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</si>
  <si>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</si>
  <si>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</si>
  <si>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</si>
  <si>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</si>
  <si>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</si>
  <si>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</si>
  <si>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</si>
  <si>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</si>
  <si>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</si>
  <si>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</si>
  <si>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</si>
  <si>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</si>
  <si>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</si>
  <si>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</si>
  <si>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</si>
  <si>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</si>
  <si>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</si>
  <si>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</si>
  <si>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</si>
  <si>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</si>
  <si>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</si>
  <si>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</si>
  <si>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</si>
  <si>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</si>
  <si>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</si>
  <si>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</si>
  <si>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</si>
  <si>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</si>
  <si>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</si>
  <si>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</si>
  <si>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</si>
  <si>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</si>
  <si>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</si>
  <si>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</si>
  <si>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</si>
  <si>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</si>
  <si>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</si>
  <si>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</si>
  <si>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</si>
  <si>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</si>
  <si>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</si>
  <si>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</si>
  <si>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</si>
  <si>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</si>
  <si>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</si>
  <si>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</si>
  <si>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</si>
  <si>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</si>
  <si>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</si>
  <si>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</si>
  <si>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</si>
  <si>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</si>
  <si>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</si>
  <si>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</si>
  <si>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</si>
  <si>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</si>
  <si>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</si>
  <si>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</si>
  <si>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</si>
  <si>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</si>
  <si>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</si>
  <si>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</si>
  <si>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</si>
  <si>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</si>
  <si>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</si>
  <si>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</si>
  <si>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</si>
  <si>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</si>
  <si>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</si>
  <si>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</si>
  <si>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</si>
  <si>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</si>
  <si>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</si>
  <si>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</si>
  <si>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</si>
  <si>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</si>
  <si>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</si>
  <si>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</si>
  <si>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</si>
  <si>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</si>
  <si>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</si>
  <si>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</si>
  <si>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</si>
  <si>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</si>
  <si>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</si>
  <si>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</si>
  <si>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</si>
  <si>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</si>
  <si>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</si>
  <si>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</si>
  <si>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</si>
  <si>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</si>
  <si>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</si>
  <si>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</si>
  <si>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</si>
  <si>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</si>
  <si>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</si>
  <si>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</si>
  <si>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</si>
  <si>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</si>
  <si>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</si>
  <si>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</si>
  <si>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</si>
  <si>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</si>
  <si>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</si>
  <si>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</si>
  <si>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</si>
  <si>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</si>
  <si>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</si>
  <si>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</si>
  <si>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</si>
  <si>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</si>
  <si>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</si>
  <si>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</si>
  <si>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</si>
  <si>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</si>
  <si>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</si>
  <si>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</si>
  <si>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</si>
  <si>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</si>
  <si>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</si>
  <si>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</si>
  <si>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</si>
  <si>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</si>
  <si>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</si>
  <si>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</si>
  <si>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</si>
  <si>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</si>
  <si>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</si>
  <si>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</si>
  <si>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</si>
  <si>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</si>
  <si>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</si>
  <si>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</si>
  <si>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</si>
  <si>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</si>
  <si>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</si>
  <si>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</si>
  <si>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</si>
  <si>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</si>
  <si>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</si>
  <si>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</si>
  <si>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</si>
  <si>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</si>
  <si>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</si>
  <si>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</si>
  <si>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</si>
  <si>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</si>
  <si>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</si>
  <si>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</si>
  <si>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</si>
  <si>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</si>
  <si>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</si>
  <si>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</si>
  <si>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</si>
  <si>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</si>
  <si>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</si>
  <si>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</si>
  <si>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</si>
  <si>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</si>
  <si>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</si>
  <si>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</si>
  <si>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</si>
  <si>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</si>
  <si>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</si>
  <si>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</si>
  <si>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</si>
  <si>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</si>
  <si>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</si>
  <si>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</si>
  <si>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</si>
  <si>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</si>
  <si>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</si>
  <si>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</si>
  <si>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</si>
  <si>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</si>
  <si>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</si>
  <si>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</si>
  <si>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</si>
  <si>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</si>
  <si>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</si>
  <si>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</si>
  <si>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</si>
  <si>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</si>
  <si>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</si>
  <si>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</si>
  <si>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</si>
  <si>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</si>
  <si>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</si>
  <si>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</si>
  <si>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</si>
  <si>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</si>
  <si>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</si>
  <si>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</si>
  <si>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</si>
  <si>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</si>
  <si>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</si>
  <si>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</si>
  <si>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</si>
  <si>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</si>
  <si>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</si>
  <si>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</si>
  <si>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</si>
  <si>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</si>
  <si>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</si>
  <si>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</si>
  <si>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</si>
  <si>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</si>
  <si>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</si>
  <si>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</si>
  <si>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</si>
  <si>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</si>
  <si>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</si>
  <si>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</si>
  <si>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</si>
  <si>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</si>
  <si>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</si>
  <si>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</si>
  <si>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</si>
  <si>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</si>
  <si>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</si>
  <si>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</si>
  <si>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</si>
  <si>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</si>
  <si>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</si>
  <si>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</si>
  <si>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</si>
  <si>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</si>
  <si>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</si>
  <si>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</si>
  <si>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</si>
  <si>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</si>
  <si>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</si>
  <si>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</si>
  <si>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</si>
  <si>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</si>
  <si>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</si>
  <si>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</si>
  <si>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</si>
  <si>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</si>
  <si>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</si>
  <si>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</si>
  <si>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</si>
  <si>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</si>
  <si>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</si>
  <si>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</si>
  <si>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</si>
  <si>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</si>
  <si>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</si>
  <si>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</si>
  <si>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</si>
  <si>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</si>
  <si>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</si>
  <si>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</si>
  <si>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</si>
  <si>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</si>
  <si>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</si>
  <si>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</si>
  <si>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</si>
  <si>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</si>
  <si>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</si>
  <si>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</si>
  <si>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</si>
  <si>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</si>
  <si>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</si>
  <si>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</si>
  <si>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</si>
  <si>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</si>
  <si>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</si>
  <si>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</si>
  <si>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</si>
  <si>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</si>
  <si>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</si>
  <si>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</si>
  <si>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</si>
  <si>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</si>
  <si>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</si>
  <si>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</si>
  <si>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</si>
  <si>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</si>
  <si>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</si>
  <si>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</si>
  <si>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</si>
  <si>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</si>
  <si>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</si>
  <si>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</si>
  <si>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</si>
  <si>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</si>
  <si>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</si>
  <si>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</si>
  <si>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</si>
  <si>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</si>
  <si>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</si>
  <si>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</si>
  <si>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</si>
  <si>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</si>
  <si>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</si>
  <si>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</si>
  <si>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</si>
  <si>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</si>
  <si>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</si>
  <si>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</si>
  <si>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</si>
  <si>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</si>
  <si>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</si>
  <si>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</si>
  <si>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</si>
  <si>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</si>
  <si>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</si>
  <si>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</si>
  <si>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</si>
  <si>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</si>
  <si>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</si>
  <si>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</si>
  <si>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</si>
  <si>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</si>
  <si>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</si>
  <si>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</si>
  <si>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</si>
  <si>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</si>
  <si>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</si>
  <si>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</si>
  <si>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</si>
  <si>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</si>
  <si>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</si>
  <si>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</si>
  <si>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</si>
  <si>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</si>
  <si>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</si>
  <si>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</si>
  <si>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</si>
  <si>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</si>
  <si>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</si>
  <si>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</si>
  <si>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</si>
  <si>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</si>
  <si>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</si>
  <si>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</si>
  <si>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</si>
  <si>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</si>
  <si>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</si>
  <si>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</si>
  <si>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</si>
  <si>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</si>
  <si>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</si>
  <si>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</si>
  <si>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</si>
  <si>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</si>
  <si>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</si>
  <si>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</si>
  <si>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</si>
  <si>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</si>
  <si>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</si>
  <si>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</si>
  <si>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</si>
  <si>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</si>
  <si>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</si>
  <si>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</si>
  <si>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</si>
  <si>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</si>
  <si>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</si>
  <si>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</si>
  <si>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</si>
  <si>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</si>
  <si>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</si>
  <si>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</si>
  <si>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</si>
  <si>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</si>
  <si>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</si>
  <si>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</si>
  <si>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</si>
  <si>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</si>
  <si>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</si>
  <si>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</si>
  <si>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</si>
  <si>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</si>
  <si>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</si>
  <si>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</si>
  <si>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</si>
  <si>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</si>
  <si>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</si>
  <si>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</si>
  <si>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</si>
  <si>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</si>
  <si>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</si>
  <si>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</si>
  <si>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</si>
  <si>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</si>
  <si>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</si>
  <si>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</si>
  <si>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</si>
  <si>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</si>
  <si>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</si>
  <si>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</si>
  <si>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</si>
  <si>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</si>
  <si>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</si>
  <si>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</si>
  <si>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</si>
  <si>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</si>
  <si>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</si>
  <si>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</si>
  <si>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</si>
  <si>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</si>
  <si>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</si>
  <si>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</si>
  <si>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</si>
  <si>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</si>
  <si>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</si>
  <si>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</si>
  <si>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</si>
  <si>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</si>
  <si>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</si>
  <si>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</si>
  <si>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</si>
  <si>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</si>
  <si>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</si>
  <si>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</si>
  <si>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</si>
  <si>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</si>
  <si>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</si>
  <si>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</si>
  <si>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</si>
  <si>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</si>
  <si>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</si>
  <si>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</si>
  <si>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</si>
  <si>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</si>
  <si>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</si>
  <si>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</si>
  <si>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</si>
  <si>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</si>
  <si>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</si>
  <si>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</si>
  <si>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</si>
  <si>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</si>
  <si>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</si>
  <si>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</si>
  <si>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</si>
  <si>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</si>
  <si>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</si>
  <si>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</si>
  <si>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</si>
  <si>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</si>
  <si>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</si>
  <si>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</si>
  <si>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</si>
  <si>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</si>
  <si>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</si>
  <si>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</si>
  <si>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</si>
  <si>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</si>
  <si>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</si>
  <si>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</si>
  <si>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</si>
  <si>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</si>
  <si>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</si>
  <si>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</si>
  <si>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</si>
  <si>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</si>
  <si>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</si>
  <si>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</si>
  <si>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</si>
  <si>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</si>
  <si>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</si>
  <si>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</si>
  <si>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</si>
  <si>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</si>
  <si>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</si>
  <si>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</si>
  <si>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</si>
  <si>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</si>
  <si>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</si>
  <si>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</si>
  <si>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</si>
  <si>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</si>
  <si>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</si>
  <si>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</si>
  <si>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</si>
  <si>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</si>
  <si>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</si>
  <si>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</si>
  <si>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</si>
  <si>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</si>
  <si>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</si>
  <si>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</si>
  <si>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</si>
  <si>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</si>
  <si>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</si>
  <si>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</si>
  <si>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</si>
  <si>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</si>
  <si>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</si>
  <si>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</si>
  <si>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</si>
  <si>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</si>
  <si>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</si>
  <si>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</si>
  <si>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</si>
  <si>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</si>
  <si>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</si>
  <si>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</si>
  <si>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</si>
  <si>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</si>
  <si>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</si>
  <si>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</si>
  <si>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</si>
  <si>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</si>
  <si>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</si>
  <si>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</si>
  <si>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</si>
  <si>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</si>
  <si>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</si>
  <si>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</si>
  <si>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</si>
  <si>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</si>
  <si>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</si>
  <si>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</si>
  <si>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</si>
  <si>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</si>
  <si>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</si>
  <si>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</si>
  <si>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</si>
  <si>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</si>
  <si>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</si>
  <si>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</si>
  <si>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</si>
  <si>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</si>
  <si>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</si>
  <si>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</si>
  <si>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</si>
  <si>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</si>
  <si>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</si>
  <si>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</si>
  <si>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</si>
  <si>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</si>
  <si>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</si>
  <si>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</si>
  <si>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</si>
  <si>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</si>
  <si>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</si>
  <si>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</si>
  <si>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</si>
  <si>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</si>
  <si>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</si>
  <si>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</si>
  <si>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</si>
  <si>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</si>
  <si>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</si>
  <si>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</si>
  <si>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</si>
  <si>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</si>
  <si>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</si>
  <si>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</si>
  <si>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</si>
  <si>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</si>
  <si>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</si>
  <si>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</si>
  <si>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</si>
  <si>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</si>
  <si>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</si>
  <si>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</si>
  <si>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</si>
  <si>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</si>
  <si>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</si>
  <si>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</si>
  <si>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</si>
  <si>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</si>
  <si>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</si>
  <si>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</si>
  <si>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</si>
  <si>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</si>
  <si>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</si>
  <si>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</si>
  <si>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</si>
  <si>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</si>
  <si>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</si>
  <si>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</si>
  <si>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</si>
  <si>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</si>
  <si>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</si>
  <si>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</si>
  <si>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</si>
  <si>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</si>
  <si>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</si>
  <si>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</si>
  <si>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</si>
  <si>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</si>
  <si>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</si>
  <si>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</si>
  <si>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</si>
  <si>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</si>
  <si>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</si>
  <si>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</si>
  <si>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</si>
  <si>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</si>
  <si>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</si>
  <si>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</si>
  <si>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</si>
  <si>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</si>
  <si>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</si>
  <si>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</si>
  <si>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</si>
  <si>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</si>
  <si>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</si>
  <si>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</si>
  <si>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</si>
  <si>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</si>
  <si>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</si>
  <si>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</si>
  <si>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</si>
  <si>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</si>
  <si>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</si>
  <si>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</si>
  <si>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</si>
  <si>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</si>
  <si>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</si>
  <si>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</si>
  <si>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</si>
  <si>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</si>
  <si>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</si>
  <si>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</si>
  <si>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</si>
  <si>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</si>
  <si>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</si>
  <si>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</si>
  <si>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</si>
  <si>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</si>
  <si>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</si>
  <si>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</si>
  <si>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</si>
  <si>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</si>
  <si>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</si>
  <si>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</si>
  <si>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</si>
  <si>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</si>
  <si>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</si>
  <si>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</si>
  <si>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</si>
  <si>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</si>
  <si>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</si>
  <si>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</si>
  <si>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</si>
  <si>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</si>
  <si>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</si>
  <si>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</si>
  <si>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</si>
  <si>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</si>
  <si>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</si>
  <si>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</si>
  <si>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</si>
  <si>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</si>
  <si>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</si>
  <si>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</si>
  <si>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</si>
  <si>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</si>
  <si>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</si>
  <si>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</si>
  <si>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</si>
  <si>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</si>
  <si>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</si>
  <si>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</si>
  <si>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</si>
  <si>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</si>
  <si>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</si>
  <si>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</si>
  <si>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</si>
  <si>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</si>
  <si>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</si>
  <si>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</si>
  <si>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</si>
  <si>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</si>
  <si>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</si>
  <si>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</si>
  <si>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</si>
  <si>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</si>
  <si>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</si>
  <si>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</si>
  <si>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</si>
  <si>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</si>
  <si>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</si>
  <si>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</si>
  <si>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</si>
  <si>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</si>
  <si>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</si>
  <si>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</si>
  <si>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</si>
  <si>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</si>
  <si>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</si>
  <si>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</si>
  <si>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</si>
  <si>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</si>
  <si>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</si>
  <si>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</si>
  <si>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</si>
  <si>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</si>
  <si>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</si>
  <si>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</si>
  <si>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</si>
  <si>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</si>
  <si>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</si>
  <si>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</si>
  <si>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</si>
  <si>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</si>
  <si>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</si>
  <si>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</si>
  <si>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</si>
  <si>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</si>
  <si>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</si>
  <si>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</si>
  <si>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</si>
  <si>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</si>
  <si>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</si>
  <si>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</si>
  <si>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</si>
  <si>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</si>
  <si>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</si>
  <si>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</si>
  <si>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</si>
  <si>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</si>
  <si>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</si>
  <si>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</si>
  <si>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</si>
  <si>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</si>
  <si>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</si>
  <si>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</si>
  <si>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</si>
  <si>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</si>
  <si>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</si>
  <si>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</si>
  <si>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</si>
  <si>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</si>
  <si>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</si>
  <si>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</si>
  <si>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</si>
  <si>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</si>
  <si>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</si>
  <si>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</si>
  <si>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</si>
  <si>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</si>
  <si>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</si>
  <si>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</si>
  <si>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</si>
  <si>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</si>
  <si>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</si>
  <si>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</si>
  <si>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</si>
  <si>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</si>
  <si>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</si>
  <si>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</si>
  <si>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</si>
  <si>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</si>
  <si>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</si>
  <si>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</si>
  <si>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</si>
  <si>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</si>
  <si>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</si>
  <si>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</si>
  <si>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</si>
  <si>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</si>
  <si>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</si>
  <si>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</si>
  <si>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</si>
  <si>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</si>
  <si>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</si>
  <si>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</si>
  <si>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</si>
  <si>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</si>
  <si>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</si>
  <si>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</si>
  <si>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</si>
  <si>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</si>
  <si>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</si>
  <si>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</si>
  <si>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</si>
  <si>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</si>
  <si>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</si>
  <si>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</si>
  <si>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</si>
  <si>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</si>
  <si>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</si>
  <si>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</si>
  <si>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</si>
  <si>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</si>
  <si>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</si>
  <si>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</si>
  <si>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</si>
  <si>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</si>
  <si>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</si>
  <si>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</si>
  <si>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</si>
  <si>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</si>
  <si>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</si>
  <si>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</si>
  <si>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</si>
  <si>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</si>
  <si>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</si>
  <si>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</si>
  <si>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</si>
  <si>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</si>
  <si>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</si>
  <si>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</si>
  <si>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</si>
  <si>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</si>
  <si>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</si>
  <si>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</si>
  <si>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</si>
  <si>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</si>
  <si>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</si>
  <si>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</si>
  <si>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</si>
  <si>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</si>
  <si>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</si>
  <si>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</si>
  <si>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</si>
  <si>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</si>
  <si>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</si>
  <si>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</si>
  <si>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</si>
  <si>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</si>
  <si>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</si>
  <si>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</si>
  <si>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</si>
  <si>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</si>
  <si>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</si>
  <si>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</si>
  <si>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</si>
  <si>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</si>
  <si>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</si>
  <si>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</si>
  <si>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</si>
  <si>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</si>
  <si>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</si>
  <si>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</si>
  <si>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</si>
  <si>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</si>
  <si>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</si>
  <si>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</si>
  <si>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</si>
  <si>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</si>
  <si>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</si>
  <si>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</si>
  <si>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</si>
  <si>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</si>
  <si>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</si>
  <si>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</si>
  <si>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</si>
  <si>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</si>
  <si>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</si>
  <si>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</si>
  <si>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</si>
  <si>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</si>
  <si>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</si>
  <si>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</si>
  <si>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</si>
  <si>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</si>
  <si>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</si>
  <si>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</si>
  <si>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</si>
  <si>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</si>
  <si>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</si>
  <si>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</si>
  <si>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</si>
  <si>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</si>
  <si>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</si>
  <si>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</si>
  <si>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</si>
  <si>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</si>
  <si>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</si>
  <si>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</si>
  <si>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</si>
  <si>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</si>
  <si>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</si>
  <si>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</si>
  <si>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</si>
  <si>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</si>
  <si>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</si>
  <si>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</si>
  <si>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</si>
  <si>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</si>
  <si>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</si>
  <si>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</si>
  <si>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</si>
  <si>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</si>
  <si>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</si>
  <si>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</si>
  <si>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</si>
  <si>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</si>
  <si>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</si>
  <si>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</si>
  <si>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</si>
  <si>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</si>
  <si>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</si>
  <si>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</si>
  <si>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</si>
  <si>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</si>
  <si>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</si>
  <si>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</si>
  <si>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</si>
  <si>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</si>
  <si>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</si>
  <si>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</si>
  <si>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</si>
  <si>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</si>
  <si>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</si>
  <si>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</si>
  <si>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</si>
  <si>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</si>
  <si>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</si>
  <si>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</si>
  <si>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</si>
  <si>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</si>
  <si>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</si>
  <si>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</si>
  <si>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</si>
  <si>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</si>
  <si>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</si>
  <si>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</si>
  <si>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</si>
  <si>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</si>
  <si>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</si>
  <si>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</si>
  <si>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</si>
  <si>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</si>
  <si>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</si>
  <si>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</si>
  <si>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</si>
  <si>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</si>
  <si>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</si>
  <si>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</si>
  <si>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</si>
  <si>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</si>
  <si>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</si>
  <si>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</si>
  <si>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</si>
  <si>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</si>
  <si>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</si>
  <si>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</si>
  <si>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</si>
  <si>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</si>
  <si>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</si>
  <si>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</si>
  <si>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</si>
  <si>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</si>
  <si>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</si>
  <si>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</si>
  <si>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</si>
  <si>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</si>
  <si>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</si>
  <si>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</si>
  <si>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</si>
  <si>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</si>
  <si>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</si>
  <si>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</si>
  <si>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</si>
  <si>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</si>
  <si>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</si>
  <si>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</si>
  <si>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</si>
  <si>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</si>
  <si>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</si>
  <si>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</si>
  <si>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</si>
  <si>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</si>
  <si>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</si>
  <si>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</si>
  <si>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</si>
  <si>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</si>
  <si>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</si>
  <si>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</si>
  <si>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</si>
  <si>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</si>
  <si>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</si>
  <si>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</si>
  <si>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</si>
  <si>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</si>
  <si>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</si>
  <si>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</si>
  <si>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</si>
  <si>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</si>
  <si>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</si>
  <si>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</si>
  <si>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</si>
  <si>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</si>
  <si>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</si>
  <si>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</si>
  <si>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</si>
  <si>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</si>
  <si>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</si>
  <si>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</si>
  <si>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</si>
  <si>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</si>
  <si>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</si>
  <si>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</si>
  <si>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</si>
  <si>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</si>
  <si>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</si>
  <si>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</si>
  <si>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</si>
  <si>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</si>
  <si>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</si>
  <si>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</si>
  <si>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</si>
  <si>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</si>
  <si>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</si>
  <si>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</si>
  <si>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</si>
  <si>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</si>
  <si>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</si>
  <si>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</si>
  <si>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</si>
  <si>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</si>
  <si>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</si>
  <si>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</si>
  <si>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</si>
  <si>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</si>
  <si>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</si>
  <si>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</si>
  <si>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</si>
  <si>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</si>
  <si>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</si>
  <si>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</si>
  <si>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</si>
  <si>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</si>
  <si>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</si>
  <si>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</si>
  <si>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</si>
  <si>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</si>
  <si>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</si>
  <si>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</si>
  <si>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</si>
  <si>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</si>
  <si>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</si>
  <si>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</si>
  <si>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</si>
  <si>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</si>
  <si>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</si>
  <si>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</si>
  <si>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</si>
  <si>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</si>
  <si>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</si>
  <si>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</si>
  <si>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</si>
  <si>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</si>
  <si>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</si>
  <si>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</si>
  <si>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</si>
  <si>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</si>
  <si>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</si>
  <si>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</si>
  <si>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</si>
  <si>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</si>
  <si>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</si>
  <si>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</si>
  <si>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</si>
  <si>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</si>
  <si>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</si>
  <si>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</si>
  <si>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</si>
  <si>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</si>
  <si>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</si>
  <si>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</si>
  <si>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</si>
  <si>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</si>
  <si>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</si>
  <si>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</si>
  <si>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</si>
  <si>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</si>
  <si>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</si>
  <si>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</si>
  <si>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</si>
  <si>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</si>
  <si>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</si>
  <si>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</si>
  <si>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</si>
  <si>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</si>
  <si>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</si>
  <si>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</si>
  <si>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</si>
  <si>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</si>
  <si>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</si>
  <si>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</si>
  <si>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</si>
  <si>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</si>
  <si>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</si>
  <si>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</si>
  <si>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</si>
  <si>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</si>
  <si>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</si>
  <si>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</si>
  <si>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</si>
  <si>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</si>
  <si>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</si>
  <si>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</si>
  <si>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</si>
  <si>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</si>
  <si>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</si>
  <si>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</si>
  <si>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</si>
  <si>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</si>
  <si>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</si>
  <si>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</si>
  <si>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</si>
  <si>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</si>
  <si>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</si>
  <si>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</si>
  <si>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</si>
  <si>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</si>
  <si>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</si>
  <si>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</si>
  <si>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</si>
  <si>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</si>
  <si>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</si>
  <si>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</si>
  <si>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</si>
  <si>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</si>
  <si>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</si>
  <si>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</si>
  <si>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</si>
  <si>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</si>
  <si>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</si>
  <si>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</si>
  <si>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</si>
  <si>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</si>
  <si>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</si>
  <si>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</si>
  <si>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</si>
  <si>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</si>
  <si>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</si>
  <si>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</si>
  <si>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</si>
  <si>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</si>
  <si>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</si>
  <si>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</si>
  <si>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</si>
  <si>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</si>
  <si>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</si>
  <si>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</si>
  <si>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</si>
  <si>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</si>
  <si>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</si>
  <si>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</si>
  <si>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</si>
  <si>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</si>
  <si>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</si>
  <si>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</si>
  <si>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</si>
  <si>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</si>
  <si>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</si>
  <si>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</si>
  <si>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</si>
  <si>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</si>
  <si>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</si>
  <si>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</si>
  <si>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</si>
  <si>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</si>
  <si>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</si>
  <si>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</si>
  <si>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</si>
  <si>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</si>
  <si>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</si>
  <si>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</si>
  <si>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</si>
  <si>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</si>
  <si>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</si>
  <si>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</si>
  <si>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</si>
  <si>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</si>
  <si>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</si>
  <si>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</si>
  <si>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</si>
  <si>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</si>
  <si>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</si>
  <si>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</si>
  <si>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</si>
  <si>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</si>
  <si>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</si>
  <si>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</si>
  <si>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</si>
  <si>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</si>
  <si>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</si>
  <si>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</si>
  <si>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</si>
  <si>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</si>
  <si>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</si>
  <si>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</si>
  <si>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</si>
  <si>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</si>
  <si>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</si>
  <si>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</si>
  <si>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</si>
  <si>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</si>
  <si>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</si>
  <si>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</si>
  <si>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</si>
  <si>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</si>
  <si>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</si>
  <si>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</si>
  <si>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</si>
  <si>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</si>
  <si>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</si>
  <si>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</si>
  <si>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</si>
  <si>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</si>
  <si>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</si>
  <si>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</si>
  <si>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</si>
  <si>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</si>
  <si>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</si>
  <si>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</si>
  <si>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</si>
  <si>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</si>
  <si>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</si>
  <si>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</si>
  <si>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</si>
  <si>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</si>
  <si>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</si>
  <si>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</si>
  <si>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</si>
  <si>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</si>
  <si>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</si>
  <si>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</si>
  <si>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</si>
  <si>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</si>
  <si>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</si>
  <si>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</si>
  <si>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</si>
  <si>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</si>
  <si>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</si>
  <si>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</si>
  <si>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</si>
  <si>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</si>
  <si>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</si>
  <si>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</si>
  <si>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</si>
  <si>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</si>
  <si>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</si>
  <si>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</si>
  <si>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</si>
  <si>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</si>
  <si>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</si>
  <si>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</si>
  <si>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</si>
  <si>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</si>
  <si>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</si>
  <si>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</si>
  <si>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</si>
  <si>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</si>
  <si>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</si>
  <si>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</si>
  <si>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</si>
  <si>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</si>
  <si>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</si>
  <si>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</si>
  <si>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</si>
  <si>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</si>
  <si>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</si>
  <si>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</si>
  <si>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</si>
  <si>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</si>
  <si>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</si>
  <si>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</si>
  <si>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</si>
  <si>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</si>
  <si>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</si>
  <si>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</si>
  <si>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</si>
  <si>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</si>
  <si>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</si>
  <si>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</si>
  <si>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</si>
  <si>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</si>
  <si>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</si>
  <si>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</si>
  <si>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</si>
  <si>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</si>
  <si>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</si>
  <si>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</si>
  <si>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</si>
  <si>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</si>
  <si>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</si>
  <si>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</si>
  <si>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</si>
  <si>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</si>
  <si>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</si>
  <si>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</si>
  <si>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</si>
  <si>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</si>
  <si>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</si>
  <si>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</si>
  <si>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</si>
  <si>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</si>
  <si>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</si>
  <si>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</si>
  <si>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</si>
  <si>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</si>
  <si>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</si>
  <si>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</si>
  <si>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</si>
  <si>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</si>
  <si>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</si>
  <si>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</si>
  <si>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</si>
  <si>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</si>
  <si>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</si>
  <si>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</si>
  <si>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</si>
  <si>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</si>
  <si>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</si>
  <si>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</si>
  <si>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</si>
  <si>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</si>
  <si>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</si>
  <si>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</si>
  <si>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</si>
  <si>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</si>
  <si>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</si>
  <si>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</si>
  <si>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</si>
  <si>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</si>
  <si>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</si>
  <si>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</si>
  <si>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</si>
  <si>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</si>
  <si>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</si>
  <si>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</si>
  <si>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</si>
  <si>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</si>
  <si>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</si>
  <si>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</si>
  <si>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</si>
  <si>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</si>
  <si>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</si>
  <si>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</si>
  <si>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</si>
  <si>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</si>
  <si>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</si>
  <si>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</si>
  <si>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</si>
  <si>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</si>
  <si>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</si>
  <si>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</si>
  <si>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</si>
  <si>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</si>
  <si>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</si>
  <si>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</si>
  <si>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</si>
  <si>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</si>
  <si>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</si>
  <si>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</si>
  <si>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</si>
  <si>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</si>
  <si>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</si>
  <si>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</si>
  <si>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</si>
  <si>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</si>
  <si>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</si>
  <si>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</si>
  <si>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</si>
  <si>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</si>
  <si>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</si>
  <si>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</si>
  <si>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</si>
  <si>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</si>
  <si>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</si>
  <si>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</si>
  <si>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</si>
  <si>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</si>
  <si>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</si>
  <si>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</si>
  <si>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</si>
  <si>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</si>
  <si>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</si>
  <si>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</si>
  <si>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</si>
  <si>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</si>
  <si>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</si>
  <si>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</si>
  <si>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</si>
  <si>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</si>
  <si>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</si>
  <si>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</si>
  <si>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</si>
  <si>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</si>
  <si>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</si>
  <si>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</si>
  <si>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</si>
  <si>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</si>
  <si>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</si>
  <si>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</si>
  <si>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</si>
  <si>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</si>
  <si>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</si>
  <si>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</si>
  <si>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</si>
  <si>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</si>
  <si>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</si>
  <si>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</si>
  <si>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</si>
  <si>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</si>
  <si>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</si>
  <si>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</si>
  <si>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</si>
  <si>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</si>
  <si>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</si>
  <si>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</si>
  <si>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</si>
  <si>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</si>
  <si>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</si>
  <si>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</si>
  <si>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</si>
  <si>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</si>
  <si>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</si>
  <si>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</si>
  <si>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</si>
  <si>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</si>
  <si>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</si>
  <si>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</si>
  <si>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</si>
  <si>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</si>
  <si>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</si>
  <si>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</si>
  <si>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</si>
  <si>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</si>
  <si>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</si>
  <si>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</si>
  <si>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</si>
  <si>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</si>
  <si>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</si>
  <si>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</si>
  <si>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</si>
  <si>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</si>
  <si>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</si>
  <si>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</si>
  <si>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</si>
  <si>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</si>
  <si>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</si>
  <si>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</si>
  <si>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</si>
  <si>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</si>
  <si>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</si>
  <si>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</si>
  <si>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</si>
  <si>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</si>
  <si>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</si>
  <si>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</si>
  <si>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</si>
  <si>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</si>
  <si>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</si>
  <si>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</si>
  <si>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</si>
  <si>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</si>
  <si>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</si>
  <si>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</si>
  <si>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</si>
  <si>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</si>
  <si>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</si>
  <si>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</si>
  <si>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</si>
  <si>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</si>
  <si>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</si>
  <si>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</si>
  <si>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</si>
  <si>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</si>
  <si>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</si>
  <si>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</si>
  <si>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</si>
  <si>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</si>
  <si>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</si>
  <si>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</si>
  <si>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</si>
  <si>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</si>
  <si>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</si>
  <si>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</si>
  <si>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</si>
  <si>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</si>
  <si>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</si>
  <si>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</si>
  <si>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</si>
  <si>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</si>
  <si>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</si>
  <si>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</si>
  <si>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</si>
  <si>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</si>
  <si>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</si>
  <si>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</si>
  <si>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</si>
  <si>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</si>
  <si>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</si>
  <si>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</si>
  <si>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</si>
  <si>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</si>
  <si>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</si>
  <si>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</si>
  <si>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</si>
  <si>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</si>
  <si>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</si>
  <si>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</si>
  <si>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</si>
  <si>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</si>
  <si>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</si>
  <si>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</si>
  <si>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</si>
  <si>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</si>
  <si>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</si>
  <si>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</si>
  <si>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</si>
  <si>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</si>
  <si>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</si>
  <si>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</si>
  <si>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</si>
  <si>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</si>
  <si>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</si>
  <si>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</si>
  <si>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</si>
  <si>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</si>
  <si>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</si>
  <si>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</si>
  <si>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</si>
  <si>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</si>
  <si>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</si>
  <si>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</si>
  <si>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</si>
  <si>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</si>
  <si>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</si>
  <si>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</si>
  <si>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</si>
  <si>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</si>
  <si>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</si>
  <si>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</si>
  <si>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</si>
  <si>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</si>
  <si>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</si>
  <si>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</si>
  <si>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</si>
  <si>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</si>
  <si>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</si>
  <si>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</si>
  <si>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</si>
  <si>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</si>
  <si>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</si>
  <si>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</si>
  <si>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</si>
  <si>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</si>
  <si>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</si>
  <si>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</si>
  <si>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</si>
  <si>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</si>
  <si>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</si>
  <si>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</si>
  <si>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</si>
  <si>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</si>
  <si>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</si>
  <si>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</si>
  <si>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</si>
  <si>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</si>
  <si>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</si>
  <si>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</si>
  <si>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</si>
  <si>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</si>
  <si>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</si>
  <si>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</si>
  <si>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</si>
  <si>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</si>
  <si>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</si>
  <si>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</si>
  <si>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</si>
  <si>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</si>
  <si>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</si>
  <si>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</si>
  <si>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</si>
  <si>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</si>
  <si>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</si>
  <si>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</si>
  <si>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</si>
  <si>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</si>
  <si>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</si>
  <si>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</si>
  <si>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</si>
  <si>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</si>
  <si>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</si>
  <si>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</si>
  <si>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</si>
  <si>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</si>
  <si>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</si>
  <si>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</si>
  <si>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</si>
  <si>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</si>
  <si>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</si>
  <si>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</si>
  <si>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</si>
  <si>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</si>
  <si>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</si>
  <si>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</si>
  <si>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</si>
  <si>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</si>
  <si>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</si>
  <si>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</si>
  <si>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</si>
  <si>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</si>
  <si>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</si>
  <si>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</si>
  <si>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</si>
  <si>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</si>
  <si>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</si>
  <si>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</si>
  <si>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</si>
  <si>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</si>
  <si>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</si>
  <si>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</si>
  <si>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</si>
  <si>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</si>
  <si>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</si>
  <si>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</si>
  <si>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</si>
  <si>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</si>
  <si>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</si>
  <si>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</si>
  <si>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</si>
  <si>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</si>
  <si>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</si>
  <si>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</si>
  <si>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</si>
  <si>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</si>
  <si>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</si>
  <si>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</si>
  <si>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</si>
  <si>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</si>
  <si>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</si>
  <si>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</si>
  <si>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</si>
  <si>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</si>
  <si>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</si>
  <si>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</si>
  <si>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</si>
  <si>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</si>
  <si>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</si>
  <si>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</si>
  <si>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</si>
  <si>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</si>
  <si>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</si>
  <si>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</si>
  <si>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</si>
  <si>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</si>
  <si>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</si>
  <si>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</si>
  <si>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</si>
  <si>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</si>
  <si>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</si>
  <si>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</si>
  <si>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</si>
  <si>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</si>
  <si>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</si>
  <si>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</si>
  <si>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</si>
  <si>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</si>
  <si>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</si>
  <si>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</si>
  <si>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</si>
  <si>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</si>
  <si>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</si>
  <si>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</si>
  <si>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</si>
  <si>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</si>
  <si>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</si>
  <si>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</si>
  <si>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</si>
  <si>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</si>
  <si>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</si>
  <si>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</si>
  <si>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</si>
  <si>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</si>
  <si>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</si>
  <si>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</si>
  <si>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</si>
  <si>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</si>
  <si>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</si>
  <si>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</si>
  <si>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</si>
  <si>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</si>
  <si>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</si>
  <si>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</si>
  <si>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</si>
  <si>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</si>
  <si>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</si>
  <si>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</si>
  <si>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</si>
  <si>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</si>
  <si>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</si>
  <si>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</si>
  <si>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</si>
  <si>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</si>
  <si>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</si>
  <si>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</si>
  <si>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</si>
  <si>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</si>
  <si>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</si>
  <si>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</si>
  <si>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</si>
  <si>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</si>
  <si>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</si>
  <si>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</si>
  <si>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</si>
  <si>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</si>
  <si>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</si>
  <si>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</si>
  <si>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</si>
  <si>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</si>
  <si>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</si>
  <si>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</si>
  <si>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</si>
  <si>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</si>
  <si>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</si>
  <si>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</si>
  <si>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</si>
  <si>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</si>
  <si>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</si>
  <si>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</si>
  <si>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</si>
  <si>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</si>
  <si>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</si>
  <si>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</si>
  <si>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</si>
  <si>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</si>
  <si>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</si>
  <si>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</si>
  <si>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</si>
  <si>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</si>
  <si>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</si>
  <si>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</si>
  <si>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</si>
  <si>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</si>
  <si>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</si>
  <si>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</si>
  <si>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</si>
  <si>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</si>
  <si>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</si>
  <si>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</si>
  <si>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</si>
  <si>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</si>
  <si>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</si>
  <si>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</si>
  <si>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</si>
  <si>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</si>
  <si>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</si>
  <si>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</si>
  <si>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</si>
  <si>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</si>
  <si>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</si>
  <si>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</si>
  <si>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</si>
  <si>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</si>
  <si>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</si>
  <si>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</si>
  <si>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</si>
  <si>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</si>
  <si>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</si>
  <si>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</si>
  <si>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</si>
  <si>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</si>
  <si>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</si>
  <si>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</si>
  <si>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</si>
  <si>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</si>
  <si>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</si>
  <si>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</si>
  <si>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</si>
  <si>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</si>
  <si>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</si>
  <si>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</si>
  <si>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</si>
  <si>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</si>
  <si>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</si>
  <si>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</si>
  <si>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</si>
  <si>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</si>
  <si>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</si>
  <si>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</si>
  <si>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</si>
  <si>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</si>
  <si>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</si>
  <si>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</si>
  <si>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</si>
  <si>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</si>
  <si>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</si>
  <si>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</si>
  <si>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</si>
  <si>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</si>
  <si>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</si>
  <si>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</si>
  <si>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</si>
  <si>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</si>
  <si>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</si>
  <si>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</si>
  <si>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</si>
  <si>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</si>
  <si>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</si>
  <si>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</si>
  <si>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</si>
  <si>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</si>
  <si>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</si>
  <si>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</si>
  <si>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</si>
  <si>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</si>
  <si>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</si>
  <si>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</si>
  <si>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</si>
  <si>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</si>
  <si>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</si>
  <si>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</si>
  <si>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</si>
  <si>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</si>
  <si>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</si>
  <si>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</si>
  <si>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</si>
  <si>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</si>
  <si>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</si>
  <si>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</si>
  <si>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</si>
  <si>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</si>
  <si>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</si>
  <si>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</si>
  <si>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</si>
  <si>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</si>
  <si>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</si>
  <si>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</si>
  <si>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</si>
  <si>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</si>
  <si>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</si>
  <si>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</si>
  <si>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</si>
  <si>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</si>
  <si>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</si>
  <si>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</si>
  <si>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</si>
  <si>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</si>
  <si>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</si>
  <si>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</si>
  <si>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</si>
  <si>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</si>
  <si>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</si>
  <si>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</si>
  <si>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</si>
  <si>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</si>
  <si>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</si>
  <si>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</si>
  <si>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</si>
  <si>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</si>
  <si>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</si>
  <si>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</si>
  <si>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</si>
  <si>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</si>
  <si>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</si>
  <si>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</si>
  <si>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</si>
  <si>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</si>
  <si>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</si>
  <si>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</si>
  <si>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</si>
  <si>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</si>
  <si>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</si>
  <si>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</si>
  <si>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</si>
  <si>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</si>
  <si>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</si>
  <si>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</si>
  <si>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</si>
  <si>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</si>
  <si>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</si>
  <si>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</si>
  <si>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</si>
  <si>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</si>
  <si>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</si>
  <si>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</si>
  <si>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</si>
  <si>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</si>
  <si>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</si>
  <si>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</si>
  <si>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</si>
  <si>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</si>
  <si>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</si>
  <si>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</si>
  <si>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</si>
  <si>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</si>
  <si>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</si>
  <si>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</si>
  <si>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</si>
  <si>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</si>
  <si>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</si>
  <si>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</si>
  <si>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</si>
  <si>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</si>
  <si>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</si>
  <si>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</si>
  <si>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</si>
  <si>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</si>
  <si>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</si>
  <si>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</si>
  <si>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</si>
  <si>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</si>
  <si>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</si>
  <si>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</si>
  <si>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</si>
  <si>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</si>
  <si>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</si>
  <si>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</si>
  <si>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</si>
  <si>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</si>
  <si>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</si>
  <si>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</si>
  <si>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</si>
  <si>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</si>
  <si>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</si>
  <si>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</si>
  <si>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</si>
  <si>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</si>
  <si>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</si>
  <si>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</si>
  <si>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</si>
  <si>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</si>
  <si>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</si>
  <si>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</si>
  <si>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</si>
  <si>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</si>
  <si>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</si>
  <si>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</si>
  <si>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</si>
  <si>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</si>
  <si>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</si>
  <si>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</si>
  <si>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</si>
  <si>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</si>
  <si>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</si>
  <si>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</si>
  <si>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</si>
  <si>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</si>
  <si>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</si>
  <si>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</si>
  <si>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</si>
  <si>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</si>
  <si>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</si>
  <si>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</si>
  <si>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</si>
  <si>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</si>
  <si>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</si>
  <si>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</si>
  <si>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</si>
  <si>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</si>
  <si>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</si>
  <si>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</si>
  <si>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</si>
  <si>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</si>
  <si>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</si>
  <si>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</si>
  <si>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</si>
  <si>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</si>
  <si>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</si>
  <si>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</si>
  <si>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</si>
  <si>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</si>
  <si>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</si>
  <si>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</si>
  <si>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</si>
  <si>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</si>
  <si>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</si>
  <si>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</si>
  <si>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</si>
  <si>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</si>
  <si>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</si>
  <si>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</si>
  <si>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</si>
  <si>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</si>
  <si>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</si>
  <si>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</si>
  <si>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</si>
  <si>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</si>
  <si>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</si>
  <si>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</si>
  <si>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</si>
  <si>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</si>
  <si>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</si>
  <si>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</si>
  <si>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</si>
  <si>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</si>
  <si>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</si>
  <si>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</si>
  <si>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</si>
  <si>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</si>
  <si>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</si>
  <si>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</si>
  <si>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</si>
  <si>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</si>
  <si>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</si>
  <si>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</si>
  <si>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</si>
  <si>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</si>
  <si>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</si>
  <si>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</si>
  <si>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</si>
  <si>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</si>
  <si>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</si>
  <si>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</si>
  <si>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</si>
  <si>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</si>
  <si>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</si>
  <si>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</si>
  <si>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</si>
  <si>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</si>
  <si>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</si>
  <si>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</si>
  <si>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</si>
  <si>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</si>
  <si>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</si>
  <si>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</si>
  <si>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</si>
  <si>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</si>
  <si>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</si>
  <si>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</si>
  <si>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</si>
  <si>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</si>
  <si>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</si>
  <si>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</si>
  <si>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</si>
  <si>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</si>
  <si>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</si>
  <si>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</si>
  <si>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</si>
  <si>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</si>
  <si>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</si>
  <si>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</si>
  <si>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</si>
  <si>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</si>
  <si>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</si>
  <si>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</si>
  <si>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</si>
  <si>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</si>
  <si>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</si>
  <si>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</si>
  <si>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</si>
  <si>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</si>
  <si>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</si>
  <si>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</si>
  <si>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</si>
  <si>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</si>
  <si>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</si>
  <si>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</si>
  <si>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</si>
  <si>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</si>
  <si>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</si>
  <si>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</si>
  <si>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</si>
  <si>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</si>
  <si>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</si>
  <si>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</si>
  <si>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</si>
  <si>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</si>
  <si>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</si>
  <si>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</si>
  <si>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</si>
  <si>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</si>
  <si>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</si>
  <si>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</si>
  <si>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</si>
  <si>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</si>
  <si>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</si>
  <si>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</si>
  <si>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</si>
  <si>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</si>
  <si>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</si>
  <si>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</si>
  <si>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</si>
  <si>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</si>
  <si>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</si>
  <si>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</si>
  <si>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</si>
  <si>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</si>
  <si>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</si>
  <si>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</si>
  <si>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</si>
  <si>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</si>
  <si>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</si>
  <si>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</si>
  <si>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</si>
  <si>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</si>
  <si>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</si>
  <si>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</si>
  <si>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</si>
  <si>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</si>
  <si>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</si>
  <si>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</si>
  <si>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</si>
  <si>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</si>
  <si>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</si>
  <si>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</si>
  <si>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</si>
  <si>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</si>
  <si>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</si>
  <si>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</si>
  <si>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</si>
  <si>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</si>
  <si>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</si>
  <si>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</si>
  <si>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</si>
  <si>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</si>
  <si>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</si>
  <si>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</si>
  <si>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</si>
  <si>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</si>
  <si>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</si>
  <si>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</si>
  <si>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</si>
  <si>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</si>
  <si>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</si>
  <si>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</si>
  <si>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</si>
  <si>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</si>
  <si>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</si>
  <si>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</si>
  <si>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</si>
  <si>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</si>
  <si>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</si>
  <si>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</si>
  <si>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</si>
  <si>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</si>
  <si>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</si>
  <si>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</si>
  <si>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</si>
  <si>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</si>
  <si>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</si>
  <si>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</si>
  <si>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</si>
  <si>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</si>
  <si>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</si>
  <si>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</si>
  <si>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</si>
  <si>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</si>
  <si>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</si>
  <si>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</si>
  <si>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</si>
  <si>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</si>
  <si>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</si>
  <si>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</si>
  <si>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</si>
  <si>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</si>
  <si>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</si>
  <si>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</si>
  <si>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</si>
  <si>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</si>
  <si>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</si>
  <si>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</si>
  <si>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</si>
  <si>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</si>
  <si>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</si>
  <si>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</si>
  <si>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</si>
  <si>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</si>
  <si>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</si>
  <si>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</si>
  <si>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</si>
  <si>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</si>
  <si>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</si>
  <si>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</si>
  <si>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</si>
  <si>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</si>
  <si>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</si>
  <si>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</si>
  <si>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</si>
  <si>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</si>
  <si>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</si>
  <si>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</si>
  <si>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</si>
  <si>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</si>
  <si>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</si>
  <si>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</si>
  <si>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</si>
  <si>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</si>
  <si>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</si>
  <si>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</si>
  <si>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</si>
  <si>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</si>
  <si>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</si>
  <si>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</si>
  <si>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</si>
  <si>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</si>
  <si>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</si>
  <si>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</si>
  <si>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</si>
  <si>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</si>
  <si>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</si>
  <si>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</si>
  <si>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</si>
  <si>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</si>
  <si>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</si>
  <si>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</si>
  <si>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</si>
  <si>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</si>
  <si>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</si>
  <si>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</si>
  <si>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</si>
  <si>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</si>
  <si>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</si>
  <si>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</si>
  <si>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</si>
  <si>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</si>
  <si>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</si>
  <si>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</si>
  <si>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</si>
  <si>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</si>
  <si>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</si>
  <si>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</si>
  <si>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</si>
  <si>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</si>
  <si>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</si>
  <si>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</si>
  <si>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</si>
  <si>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</si>
  <si>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</si>
  <si>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</si>
  <si>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</si>
  <si>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</si>
  <si>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</si>
  <si>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</si>
  <si>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</si>
  <si>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</si>
  <si>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</si>
  <si>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</si>
  <si>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</si>
  <si>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</si>
  <si>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</si>
  <si>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</si>
  <si>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</si>
  <si>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</si>
  <si>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</si>
  <si>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</si>
  <si>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</si>
  <si>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</si>
  <si>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</si>
  <si>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</si>
  <si>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</si>
  <si>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</si>
  <si>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</si>
  <si>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</si>
  <si>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</si>
  <si>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</si>
  <si>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</si>
  <si>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</si>
  <si>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</si>
  <si>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</si>
  <si>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</si>
  <si>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</si>
  <si>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</si>
  <si>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</si>
  <si>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</si>
  <si>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</si>
  <si>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</si>
  <si>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</si>
  <si>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</si>
  <si>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</si>
  <si>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</si>
  <si>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</si>
  <si>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</si>
  <si>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</si>
  <si>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</si>
  <si>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</si>
  <si>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</si>
  <si>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</si>
  <si>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</si>
  <si>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</si>
  <si>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</si>
  <si>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</si>
  <si>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</si>
  <si>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</si>
  <si>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</si>
  <si>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</si>
  <si>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</si>
  <si>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</si>
  <si>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</si>
  <si>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</si>
  <si>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</si>
  <si>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</si>
  <si>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</si>
  <si>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</si>
  <si>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</si>
  <si>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</si>
  <si>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</si>
  <si>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</si>
  <si>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</si>
  <si>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</si>
  <si>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</si>
  <si>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</si>
  <si>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</si>
  <si>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</si>
  <si>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</si>
  <si>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</si>
  <si>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</si>
  <si>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</si>
  <si>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</si>
  <si>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</si>
  <si>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</si>
  <si>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</si>
  <si>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</si>
  <si>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</si>
  <si>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</si>
  <si>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</si>
  <si>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</si>
  <si>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</si>
  <si>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</si>
  <si>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</si>
  <si>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</si>
  <si>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</si>
  <si>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</si>
  <si>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</si>
  <si>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</si>
  <si>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</si>
  <si>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</si>
  <si>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</si>
  <si>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</si>
  <si>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</si>
  <si>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</si>
  <si>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</si>
  <si>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</si>
  <si>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</si>
  <si>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</si>
  <si>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</si>
  <si>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</si>
  <si>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</si>
  <si>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</si>
  <si>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</si>
  <si>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</si>
  <si>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</si>
  <si>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</si>
  <si>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</si>
  <si>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</si>
  <si>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</si>
  <si>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</si>
  <si>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</si>
  <si>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</si>
  <si>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</si>
  <si>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</si>
  <si>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</si>
  <si>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</si>
  <si>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</si>
  <si>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</si>
  <si>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</si>
  <si>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</si>
  <si>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</si>
  <si>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</si>
  <si>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</si>
  <si>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</si>
  <si>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</si>
  <si>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</si>
  <si>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</si>
  <si>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</si>
  <si>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</si>
  <si>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</si>
  <si>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</si>
  <si>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</si>
  <si>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</si>
  <si>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</si>
  <si>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</si>
  <si>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</si>
  <si>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</si>
  <si>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</si>
  <si>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</si>
  <si>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</si>
  <si>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</si>
  <si>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</si>
  <si>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</si>
  <si>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</si>
  <si>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</si>
  <si>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</si>
  <si>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</si>
  <si>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</si>
  <si>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</si>
  <si>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</si>
  <si>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</si>
  <si>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</si>
  <si>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</si>
  <si>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</si>
  <si>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</si>
  <si>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</si>
  <si>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</si>
  <si>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</si>
  <si>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</si>
  <si>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</si>
  <si>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</si>
  <si>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</si>
  <si>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</si>
  <si>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</si>
  <si>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</si>
  <si>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</si>
  <si>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</si>
  <si>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</si>
  <si>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</si>
  <si>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</si>
  <si>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</si>
  <si>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</si>
  <si>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</si>
  <si>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</si>
  <si>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</si>
  <si>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</si>
  <si>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</si>
  <si>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</si>
  <si>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</si>
  <si>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</si>
  <si>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</si>
  <si>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</si>
  <si>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</si>
  <si>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</si>
  <si>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</si>
  <si>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</si>
  <si>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</si>
  <si>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</si>
  <si>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</si>
  <si>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</si>
  <si>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</si>
  <si>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</si>
  <si>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</si>
  <si>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</si>
  <si>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</si>
  <si>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</si>
  <si>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</si>
  <si>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</si>
  <si>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</si>
  <si>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</si>
  <si>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</si>
  <si>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</si>
  <si>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</si>
  <si>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</si>
  <si>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</si>
  <si>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</si>
  <si>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</si>
  <si>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</si>
  <si>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</si>
  <si>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</si>
  <si>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</si>
  <si>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</si>
  <si>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</si>
  <si>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</si>
  <si>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</si>
  <si>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</si>
  <si>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</si>
  <si>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</si>
  <si>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</si>
  <si>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</si>
  <si>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</si>
  <si>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</si>
  <si>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</si>
  <si>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</si>
  <si>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</si>
  <si>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</si>
  <si>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</si>
  <si>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</si>
  <si>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</si>
  <si>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</si>
  <si>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</si>
  <si>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</si>
  <si>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</si>
  <si>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</si>
  <si>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</si>
  <si>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</si>
  <si>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</si>
  <si>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</si>
  <si>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</si>
  <si>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</si>
  <si>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</si>
  <si>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</si>
  <si>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</si>
  <si>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</si>
  <si>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</si>
  <si>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</si>
  <si>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</si>
  <si>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</si>
  <si>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</si>
  <si>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</si>
  <si>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</si>
  <si>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</si>
  <si>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</si>
  <si>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</si>
  <si>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</si>
  <si>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</si>
  <si>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</si>
  <si>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</si>
  <si>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</si>
  <si>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</si>
  <si>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</si>
  <si>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</si>
  <si>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</si>
  <si>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</si>
  <si>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</si>
  <si>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</si>
  <si>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</si>
  <si>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</si>
  <si>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</si>
  <si>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</si>
  <si>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</si>
  <si>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</si>
  <si>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</si>
  <si>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</si>
  <si>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</si>
  <si>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</si>
  <si>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</si>
  <si>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</si>
  <si>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</si>
  <si>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</si>
  <si>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</si>
  <si>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</si>
  <si>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</si>
  <si>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</si>
  <si>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</si>
  <si>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</si>
  <si>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</si>
  <si>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</si>
  <si>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</si>
  <si>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</si>
  <si>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</si>
  <si>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</si>
  <si>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</si>
  <si>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</si>
  <si>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</si>
  <si>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</si>
  <si>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</si>
  <si>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</si>
  <si>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</si>
  <si>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</si>
  <si>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</si>
  <si>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</si>
  <si>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</si>
  <si>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</si>
  <si>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</si>
  <si>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</si>
  <si>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</si>
  <si>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</si>
  <si>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</si>
  <si>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</si>
  <si>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</si>
  <si>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</si>
  <si>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</si>
  <si>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</si>
  <si>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</si>
  <si>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</si>
  <si>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</si>
  <si>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</si>
  <si>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</si>
  <si>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</si>
  <si>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</si>
  <si>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</si>
  <si>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</si>
  <si>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</si>
  <si>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</si>
  <si>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</si>
  <si>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</si>
  <si>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</si>
  <si>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</si>
  <si>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</si>
  <si>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</si>
  <si>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</si>
  <si>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</si>
  <si>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</si>
  <si>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</si>
  <si>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</si>
  <si>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</si>
  <si>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</si>
  <si>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</si>
  <si>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</si>
  <si>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</si>
  <si>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</si>
  <si>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</si>
  <si>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</si>
  <si>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</si>
  <si>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</si>
  <si>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</si>
  <si>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</si>
  <si>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</si>
  <si>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</si>
  <si>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</si>
  <si>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</si>
  <si>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</si>
  <si>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</si>
  <si>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</si>
  <si>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</si>
  <si>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</si>
  <si>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</si>
  <si>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</si>
  <si>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</si>
  <si>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</si>
  <si>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</si>
  <si>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</si>
  <si>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</si>
  <si>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</si>
  <si>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</si>
  <si>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</si>
  <si>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</si>
  <si>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</si>
  <si>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</si>
  <si>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</si>
  <si>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</si>
  <si>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</si>
  <si>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</si>
  <si>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</si>
  <si>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</si>
  <si>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</si>
  <si>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</si>
  <si>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</si>
  <si>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</si>
  <si>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</si>
  <si>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</si>
  <si>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</si>
  <si>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</si>
  <si>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</si>
  <si>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</si>
  <si>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</si>
  <si>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</si>
  <si>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</si>
  <si>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</si>
  <si>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</si>
  <si>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</si>
  <si>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</si>
  <si>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</si>
  <si>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</si>
  <si>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</si>
  <si>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</si>
  <si>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</si>
  <si>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</si>
  <si>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</si>
  <si>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</si>
  <si>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</si>
  <si>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</si>
  <si>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</si>
  <si>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</si>
  <si>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</si>
  <si>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</si>
  <si>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</si>
  <si>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</si>
  <si>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</si>
  <si>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</si>
  <si>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</si>
  <si>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</si>
  <si>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</si>
  <si>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</si>
  <si>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</si>
  <si>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</si>
  <si>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</si>
  <si>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</si>
  <si>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</si>
  <si>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</si>
  <si>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</si>
  <si>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</si>
  <si>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</si>
  <si>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</si>
  <si>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</si>
  <si>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</si>
  <si>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</si>
  <si>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</si>
  <si>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</si>
  <si>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</si>
  <si>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</si>
  <si>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</si>
  <si>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</si>
  <si>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</si>
  <si>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</si>
  <si>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</si>
  <si>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</si>
  <si>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</si>
  <si>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</si>
  <si>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</si>
  <si>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</si>
  <si>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</si>
  <si>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</si>
  <si>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</si>
  <si>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</si>
  <si>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</si>
  <si>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</si>
  <si>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</si>
  <si>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</si>
  <si>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</si>
  <si>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</si>
  <si>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</si>
  <si>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</si>
  <si>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</si>
  <si>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</si>
  <si>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</si>
  <si>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</si>
  <si>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</si>
  <si>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</si>
  <si>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</si>
  <si>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</si>
  <si>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</si>
  <si>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</si>
  <si>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</si>
  <si>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</si>
  <si>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</si>
  <si>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</si>
  <si>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</si>
  <si>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</si>
  <si>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</si>
  <si>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</si>
  <si>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</si>
  <si>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</si>
  <si>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</si>
  <si>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</si>
  <si>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</si>
  <si>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</si>
  <si>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</si>
  <si>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</si>
  <si>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</si>
  <si>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</si>
  <si>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</si>
  <si>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</si>
  <si>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</si>
  <si>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</si>
  <si>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</si>
  <si>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</si>
  <si>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</si>
  <si>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</si>
  <si>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</si>
  <si>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</si>
  <si>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</si>
  <si>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</si>
  <si>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</si>
  <si>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</si>
  <si>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</si>
  <si>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</si>
  <si>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</si>
  <si>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</si>
  <si>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</si>
  <si>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</si>
  <si>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</si>
  <si>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</si>
  <si>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</si>
  <si>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</si>
  <si>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</si>
  <si>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</si>
  <si>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</si>
  <si>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</si>
  <si>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</si>
  <si>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</si>
  <si>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</si>
  <si>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</si>
  <si>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</si>
  <si>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</si>
  <si>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</si>
  <si>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</si>
  <si>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</si>
  <si>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</si>
  <si>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</si>
  <si>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</si>
  <si>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</si>
  <si>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</si>
  <si>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</si>
  <si>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</si>
  <si>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</si>
  <si>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</si>
  <si>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</si>
  <si>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</si>
  <si>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</si>
  <si>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</si>
  <si>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</si>
  <si>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</si>
  <si>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</si>
  <si>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</si>
  <si>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</si>
  <si>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</si>
  <si>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</si>
  <si>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</si>
  <si>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</si>
  <si>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</si>
  <si>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</si>
  <si>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</si>
  <si>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</si>
  <si>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</si>
  <si>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</si>
  <si>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</si>
  <si>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</si>
  <si>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</si>
  <si>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</si>
  <si>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</si>
  <si>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</si>
  <si>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</si>
  <si>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</si>
  <si>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</si>
  <si>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</si>
  <si>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</si>
  <si>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</si>
  <si>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</si>
  <si>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</si>
  <si>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</si>
  <si>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</si>
  <si>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</si>
  <si>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</si>
  <si>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</si>
  <si>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</si>
  <si>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</si>
  <si>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</si>
  <si>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</si>
  <si>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</si>
  <si>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</si>
  <si>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</si>
  <si>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</si>
  <si>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</si>
  <si>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</si>
  <si>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</si>
  <si>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</si>
  <si>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</si>
  <si>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</si>
  <si>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</si>
  <si>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</si>
  <si>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</si>
  <si>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</si>
  <si>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</si>
  <si>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</si>
  <si>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</si>
  <si>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</si>
  <si>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</si>
  <si>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</si>
  <si>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</si>
  <si>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</si>
  <si>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</si>
  <si>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</si>
  <si>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</si>
  <si>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</si>
  <si>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</si>
  <si>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</si>
  <si>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</si>
  <si>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</si>
  <si>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</si>
  <si>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</si>
  <si>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</si>
  <si>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</si>
  <si>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</si>
  <si>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</si>
  <si>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</si>
  <si>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</si>
  <si>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</si>
  <si>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</si>
  <si>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</si>
  <si>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</si>
  <si>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</si>
  <si>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</si>
  <si>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</si>
  <si>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</si>
  <si>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</si>
  <si>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</si>
  <si>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</si>
  <si>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</si>
  <si>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</si>
  <si>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</si>
  <si>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</si>
  <si>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</si>
  <si>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</si>
  <si>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</si>
  <si>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</si>
  <si>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</si>
  <si>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</si>
  <si>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</si>
  <si>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</si>
  <si>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</si>
  <si>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</si>
  <si>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</si>
  <si>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</si>
  <si>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</si>
  <si>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</si>
  <si>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</si>
  <si>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</si>
  <si>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</si>
  <si>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</si>
  <si>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</si>
  <si>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</si>
  <si>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</si>
  <si>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</si>
  <si>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</si>
  <si>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</si>
  <si>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</si>
  <si>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</si>
  <si>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</si>
  <si>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</si>
  <si>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</si>
  <si>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</si>
  <si>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</si>
  <si>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</si>
  <si>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</si>
  <si>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</si>
  <si>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</si>
  <si>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</si>
  <si>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</si>
  <si>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</si>
  <si>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</si>
  <si>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</si>
  <si>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</si>
  <si>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</si>
  <si>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</si>
  <si>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</si>
  <si>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</si>
  <si>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</si>
  <si>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</si>
  <si>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</si>
  <si>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</si>
  <si>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</si>
  <si>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</si>
  <si>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</si>
  <si>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</si>
  <si>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</si>
  <si>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</si>
  <si>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</si>
  <si>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</si>
  <si>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</si>
  <si>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</si>
  <si>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</si>
  <si>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</si>
  <si>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</si>
  <si>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</si>
  <si>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</si>
  <si>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</si>
  <si>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</si>
  <si>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</si>
  <si>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</si>
  <si>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</si>
  <si>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</si>
  <si>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</si>
  <si>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</si>
  <si>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</si>
  <si>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</si>
  <si>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</si>
  <si>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</si>
  <si>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</si>
  <si>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</si>
  <si>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</si>
  <si>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</si>
  <si>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</si>
  <si>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</si>
  <si>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</si>
  <si>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</si>
  <si>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</si>
  <si>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</si>
  <si>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</si>
  <si>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</si>
  <si>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</si>
  <si>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</si>
  <si>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</si>
  <si>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</si>
  <si>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</si>
  <si>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</si>
  <si>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</si>
  <si>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</si>
  <si>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</si>
  <si>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</si>
  <si>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</si>
  <si>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</si>
  <si>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</si>
  <si>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</si>
  <si>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</si>
  <si>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</si>
  <si>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</si>
  <si>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</si>
  <si>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</si>
  <si>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</si>
  <si>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</si>
  <si>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</si>
  <si>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</si>
  <si>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</si>
  <si>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</si>
  <si>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</si>
  <si>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</si>
  <si>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</si>
  <si>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</si>
  <si>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</si>
  <si>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</si>
  <si>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</si>
  <si>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</si>
  <si>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</si>
  <si>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</si>
  <si>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</si>
  <si>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</si>
  <si>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</si>
  <si>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</si>
  <si>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</si>
  <si>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</si>
  <si>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</si>
  <si>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</si>
  <si>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</si>
  <si>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</si>
  <si>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</si>
  <si>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</si>
  <si>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</si>
  <si>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</si>
  <si>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</si>
  <si>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</si>
  <si>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</si>
  <si>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</si>
  <si>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</si>
  <si>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</si>
  <si>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</si>
  <si>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</si>
  <si>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</si>
  <si>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</si>
  <si>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</si>
  <si>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</si>
  <si>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</si>
  <si>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</si>
  <si>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</si>
  <si>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</si>
  <si>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</si>
  <si>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</si>
  <si>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</si>
  <si>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</si>
  <si>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</si>
  <si>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</si>
  <si>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</si>
  <si>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</si>
  <si>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</si>
  <si>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</si>
  <si>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</si>
  <si>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</si>
  <si>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</si>
  <si>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</si>
  <si>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</si>
  <si>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</si>
  <si>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</si>
  <si>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</si>
  <si>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</si>
  <si>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</si>
  <si>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</si>
  <si>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</si>
  <si>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</si>
  <si>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</si>
  <si>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</si>
  <si>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</si>
  <si>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</si>
  <si>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</si>
  <si>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</si>
  <si>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</si>
  <si>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</si>
  <si>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</si>
  <si>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</si>
  <si>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</si>
  <si>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</si>
  <si>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</si>
  <si>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</si>
  <si>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</si>
  <si>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</si>
  <si>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</si>
  <si>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</si>
  <si>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</si>
  <si>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</si>
  <si>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</si>
  <si>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</si>
  <si>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</si>
  <si>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</si>
  <si>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</si>
  <si>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</si>
  <si>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</si>
  <si>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</si>
  <si>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</si>
  <si>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</si>
  <si>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</si>
  <si>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</si>
  <si>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</si>
  <si>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</si>
  <si>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</si>
  <si>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</si>
  <si>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</si>
  <si>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</si>
  <si>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</si>
  <si>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</si>
  <si>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</si>
  <si>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</si>
  <si>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</si>
  <si>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</si>
  <si>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</si>
  <si>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</si>
  <si>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</si>
  <si>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</si>
  <si>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</si>
  <si>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</si>
  <si>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</si>
  <si>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</si>
  <si>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</si>
  <si>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</si>
  <si>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</si>
  <si>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</si>
  <si>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</si>
  <si>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</si>
  <si>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</si>
  <si>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</si>
  <si>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</si>
  <si>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</si>
  <si>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</si>
  <si>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</si>
  <si>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</si>
  <si>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</si>
  <si>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</si>
  <si>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</si>
  <si>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</si>
  <si>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</si>
  <si>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</si>
  <si>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</si>
  <si>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</si>
  <si>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</si>
  <si>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</si>
  <si>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</si>
  <si>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</si>
  <si>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</si>
  <si>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</si>
  <si>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</si>
  <si>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</si>
  <si>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</si>
  <si>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</si>
  <si>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</si>
  <si>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</si>
  <si>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</si>
  <si>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</si>
  <si>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</si>
  <si>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</si>
  <si>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</si>
  <si>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</si>
  <si>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</si>
  <si>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</si>
  <si>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</si>
  <si>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</si>
  <si>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</si>
  <si>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</si>
  <si>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</si>
  <si>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</si>
  <si>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</si>
  <si>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</si>
  <si>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</si>
  <si>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</si>
  <si>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</si>
  <si>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</si>
  <si>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</si>
  <si>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</si>
  <si>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</si>
  <si>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</si>
  <si>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</si>
  <si>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</si>
  <si>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</si>
  <si>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</si>
  <si>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</si>
  <si>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</si>
  <si>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</si>
  <si>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</si>
  <si>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</si>
  <si>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</si>
  <si>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</si>
  <si>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</si>
  <si>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</si>
  <si>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</si>
  <si>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</si>
  <si>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</si>
  <si>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</si>
  <si>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</si>
  <si>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</si>
  <si>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</si>
  <si>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</si>
  <si>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</si>
  <si>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</si>
  <si>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</si>
  <si>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</si>
  <si>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</si>
  <si>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</si>
  <si>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</si>
  <si>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</si>
  <si>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</si>
  <si>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</si>
  <si>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</si>
  <si>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</si>
  <si>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</si>
  <si>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</si>
  <si>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</si>
  <si>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</si>
  <si>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</si>
  <si>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</si>
  <si>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</si>
  <si>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</si>
  <si>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</si>
  <si>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</si>
  <si>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</si>
  <si>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</si>
  <si>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</si>
  <si>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</si>
  <si>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</si>
  <si>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</si>
  <si>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</si>
  <si>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</si>
  <si>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</si>
  <si>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</si>
  <si>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</si>
  <si>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</si>
  <si>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</si>
  <si>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</si>
  <si>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</si>
  <si>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</si>
  <si>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</si>
  <si>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</si>
  <si>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</si>
  <si>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</si>
  <si>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</si>
  <si>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</si>
  <si>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</si>
  <si>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</si>
  <si>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</si>
  <si>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</si>
  <si>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</si>
  <si>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</si>
  <si>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</si>
  <si>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</si>
  <si>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</si>
  <si>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</si>
  <si>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</si>
  <si>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</si>
  <si>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</si>
  <si>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</si>
  <si>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</si>
  <si>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</si>
  <si>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</si>
  <si>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</si>
  <si>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</si>
  <si>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</si>
  <si>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</si>
  <si>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</si>
  <si>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</si>
  <si>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</si>
  <si>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</si>
  <si>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</si>
  <si>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</si>
  <si>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</si>
  <si>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</si>
  <si>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</si>
  <si>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</si>
  <si>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</si>
  <si>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</si>
  <si>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</si>
  <si>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</si>
  <si>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</si>
  <si>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</si>
  <si>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</si>
  <si>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</si>
  <si>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</si>
  <si>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</si>
  <si>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</si>
  <si>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</si>
  <si>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</si>
  <si>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</si>
  <si>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</si>
  <si>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</si>
  <si>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</si>
  <si>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</si>
  <si>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</si>
  <si>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</si>
  <si>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</si>
  <si>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</si>
  <si>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</si>
  <si>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</si>
  <si>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</si>
  <si>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</si>
  <si>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</si>
  <si>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</si>
  <si>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</si>
  <si>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</si>
  <si>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</si>
  <si>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</si>
  <si>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</si>
  <si>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</si>
  <si>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</si>
  <si>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</si>
  <si>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</si>
  <si>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</si>
  <si>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</si>
  <si>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</si>
  <si>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</si>
  <si>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</si>
  <si>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</si>
  <si>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</si>
  <si>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</si>
  <si>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</si>
  <si>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</si>
  <si>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</si>
  <si>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</si>
  <si>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</si>
  <si>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</si>
  <si>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</si>
  <si>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</si>
  <si>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</si>
  <si>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</si>
  <si>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</si>
  <si>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</si>
  <si>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</si>
  <si>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</si>
  <si>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</si>
  <si>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</si>
  <si>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</si>
  <si>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</si>
  <si>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</si>
  <si>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</si>
  <si>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</si>
  <si>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</si>
  <si>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</si>
  <si>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</si>
  <si>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</si>
  <si>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</si>
  <si>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</si>
  <si>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</si>
  <si>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</si>
  <si>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</si>
  <si>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</si>
  <si>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</si>
  <si>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</si>
  <si>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</si>
  <si>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</si>
  <si>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</si>
  <si>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</si>
  <si>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</si>
  <si>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</si>
  <si>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</si>
  <si>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</si>
  <si>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</si>
  <si>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</si>
  <si>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</si>
  <si>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</si>
  <si>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</si>
  <si>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</si>
  <si>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</si>
  <si>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</si>
  <si>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</si>
  <si>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</si>
  <si>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</si>
  <si>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</si>
  <si>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</si>
  <si>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</si>
  <si>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</si>
  <si>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</si>
  <si>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</si>
  <si>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</si>
  <si>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</si>
  <si>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</si>
  <si>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</si>
  <si>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</si>
  <si>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</si>
  <si>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</si>
  <si>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</si>
  <si>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</si>
  <si>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</si>
  <si>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</si>
  <si>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</si>
  <si>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</si>
  <si>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</si>
  <si>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</si>
  <si>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</si>
  <si>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</si>
  <si>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</si>
  <si>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</si>
  <si>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</si>
  <si>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</si>
  <si>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</si>
  <si>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</si>
  <si>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</si>
  <si>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</si>
  <si>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</si>
  <si>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</si>
  <si>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</si>
  <si>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</si>
  <si>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</si>
  <si>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</si>
  <si>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</si>
  <si>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</si>
  <si>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</si>
  <si>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</si>
  <si>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</si>
  <si>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</si>
  <si>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</si>
  <si>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</si>
  <si>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</si>
  <si>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</si>
  <si>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</si>
  <si>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</si>
  <si>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</si>
  <si>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</si>
  <si>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</si>
  <si>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</si>
  <si>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</si>
  <si>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</si>
  <si>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</si>
  <si>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</si>
  <si>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</si>
  <si>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</si>
  <si>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</si>
  <si>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</si>
  <si>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</si>
  <si>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</si>
  <si>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</si>
  <si>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</si>
  <si>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</si>
  <si>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</si>
  <si>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</si>
  <si>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</si>
  <si>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</si>
  <si>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</si>
  <si>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</si>
  <si>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</si>
  <si>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</si>
  <si>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</si>
  <si>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</si>
  <si>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</si>
  <si>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</si>
  <si>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</si>
  <si>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</si>
  <si>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</si>
  <si>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</si>
  <si>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</si>
  <si>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</si>
  <si>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</si>
  <si>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</si>
  <si>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</si>
  <si>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</si>
  <si>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</si>
  <si>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</si>
  <si>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</si>
  <si>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</si>
  <si>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</si>
  <si>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</si>
  <si>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</si>
  <si>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</si>
  <si>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</si>
  <si>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</si>
  <si>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</si>
  <si>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</si>
  <si>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</si>
  <si>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</si>
  <si>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</si>
  <si>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</si>
  <si>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</si>
  <si>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</si>
  <si>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</si>
  <si>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</si>
  <si>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</si>
  <si>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</si>
  <si>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</si>
  <si>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</si>
  <si>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</si>
  <si>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</si>
  <si>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</si>
  <si>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</si>
  <si>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</si>
  <si>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</si>
  <si>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</si>
  <si>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</si>
  <si>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</si>
  <si>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</si>
  <si>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</si>
  <si>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</si>
  <si>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</si>
  <si>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</si>
  <si>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</si>
  <si>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</si>
  <si>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</si>
  <si>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</si>
  <si>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</si>
  <si>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</si>
  <si>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</si>
  <si>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</si>
  <si>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</si>
  <si>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</si>
  <si>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</si>
  <si>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</si>
  <si>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</si>
  <si>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</si>
  <si>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</si>
  <si>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</si>
  <si>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</si>
  <si>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</si>
  <si>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</si>
  <si>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</si>
  <si>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</si>
  <si>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</si>
  <si>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</si>
  <si>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</si>
  <si>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</si>
  <si>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</si>
  <si>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</si>
  <si>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</si>
  <si>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</si>
  <si>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</si>
  <si>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</si>
  <si>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</si>
  <si>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</si>
  <si>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</si>
  <si>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</si>
  <si>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</si>
  <si>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</si>
  <si>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</si>
  <si>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</si>
  <si>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</si>
  <si>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</si>
  <si>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</si>
  <si>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</si>
  <si>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</si>
  <si>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</si>
  <si>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</si>
  <si>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</si>
  <si>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</si>
  <si>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</si>
  <si>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</si>
  <si>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</si>
  <si>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</si>
  <si>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</si>
  <si>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</si>
  <si>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</si>
  <si>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</si>
  <si>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</si>
  <si>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</si>
  <si>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</si>
  <si>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</si>
  <si>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</si>
  <si>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</si>
  <si>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</si>
  <si>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</si>
  <si>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</si>
  <si>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</si>
  <si>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</si>
  <si>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</si>
  <si>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</si>
  <si>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</si>
  <si>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</si>
  <si>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</si>
  <si>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</si>
  <si>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</si>
  <si>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</si>
  <si>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</si>
  <si>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</si>
  <si>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</si>
  <si>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</si>
  <si>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</si>
  <si>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</si>
  <si>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</si>
  <si>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</si>
  <si>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</si>
  <si>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</si>
  <si>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</si>
  <si>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</si>
  <si>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</si>
  <si>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</si>
  <si>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</si>
  <si>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</si>
  <si>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</si>
  <si>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</si>
  <si>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</si>
  <si>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</si>
  <si>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</si>
  <si>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</si>
  <si>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</si>
  <si>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</si>
  <si>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</si>
  <si>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</si>
  <si>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</si>
  <si>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</si>
  <si>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</si>
  <si>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</si>
  <si>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</si>
  <si>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</si>
  <si>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</si>
  <si>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</si>
  <si>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</si>
  <si>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</si>
  <si>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</si>
  <si>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</si>
  <si>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</si>
  <si>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</si>
  <si>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</si>
  <si>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</si>
  <si>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</si>
  <si>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</si>
  <si>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</si>
  <si>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</si>
  <si>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</si>
  <si>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</si>
  <si>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</si>
  <si>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</si>
  <si>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</si>
  <si>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</si>
  <si>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</si>
  <si>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</si>
  <si>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</si>
  <si>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</si>
  <si>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</si>
  <si>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</si>
  <si>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</si>
  <si>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</si>
  <si>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</si>
  <si>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</si>
  <si>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</si>
  <si>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</si>
  <si>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</si>
  <si>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</si>
  <si>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</si>
  <si>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</si>
  <si>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</si>
  <si>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</si>
  <si>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</si>
  <si>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</si>
  <si>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</si>
  <si>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</si>
  <si>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</si>
  <si>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</si>
  <si>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</si>
  <si>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</si>
  <si>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</si>
  <si>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</si>
  <si>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</si>
  <si>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</si>
  <si>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</si>
  <si>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</si>
  <si>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</si>
  <si>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</si>
  <si>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</si>
  <si>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</si>
  <si>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</si>
  <si>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</si>
  <si>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</si>
  <si>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</si>
  <si>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</si>
  <si>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</si>
  <si>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</si>
  <si>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</si>
  <si>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</si>
  <si>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</si>
  <si>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</si>
  <si>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</si>
  <si>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</si>
  <si>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</si>
  <si>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</si>
  <si>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</si>
  <si>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</si>
  <si>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</si>
  <si>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</si>
  <si>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</si>
  <si>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</si>
  <si>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</si>
  <si>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</si>
  <si>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</si>
  <si>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</si>
  <si>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</si>
  <si>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</si>
  <si>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</si>
  <si>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</si>
  <si>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</si>
  <si>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</si>
  <si>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</si>
  <si>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</si>
  <si>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</si>
  <si>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</si>
  <si>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</si>
  <si>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</si>
  <si>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</si>
  <si>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</si>
  <si>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</si>
  <si>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</si>
  <si>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</si>
  <si>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</si>
  <si>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</si>
  <si>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</si>
  <si>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</si>
  <si>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</si>
  <si>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</si>
  <si>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</si>
  <si>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</si>
  <si>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</si>
  <si>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</si>
  <si>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</si>
  <si>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</si>
  <si>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</si>
  <si>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</si>
  <si>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</si>
  <si>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</si>
  <si>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</si>
  <si>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</si>
  <si>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</si>
  <si>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</si>
  <si>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</si>
  <si>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</si>
  <si>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</si>
  <si>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</si>
  <si>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</si>
  <si>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</si>
  <si>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</si>
  <si>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</si>
  <si>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</si>
  <si>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</si>
  <si>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</si>
  <si>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</si>
  <si>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</si>
  <si>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</si>
  <si>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</si>
  <si>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</si>
  <si>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</si>
  <si>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</si>
  <si>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</si>
  <si>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</si>
  <si>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</si>
  <si>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</si>
  <si>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</si>
  <si>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</si>
  <si>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</si>
  <si>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</si>
  <si>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</si>
  <si>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</si>
  <si>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</si>
  <si>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</si>
  <si>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</si>
  <si>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</si>
  <si>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</si>
  <si>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</si>
  <si>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</si>
  <si>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</si>
  <si>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</si>
  <si>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</si>
  <si>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</si>
  <si>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</si>
  <si>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</si>
  <si>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</si>
  <si>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</si>
  <si>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</si>
  <si>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</si>
  <si>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</si>
  <si>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</si>
  <si>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</si>
  <si>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</si>
  <si>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</si>
  <si>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</si>
  <si>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</si>
  <si>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</si>
  <si>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</si>
  <si>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</si>
  <si>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</si>
  <si>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</si>
  <si>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</si>
  <si>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</si>
  <si>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</si>
  <si>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</si>
  <si>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</si>
  <si>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</si>
  <si>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</si>
  <si>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</si>
  <si>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</si>
  <si>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</si>
  <si>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</si>
  <si>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</si>
  <si>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</si>
  <si>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</si>
  <si>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</si>
  <si>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</si>
  <si>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</si>
  <si>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</si>
  <si>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</si>
  <si>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</si>
  <si>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</si>
  <si>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</si>
  <si>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</si>
  <si>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</si>
  <si>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</si>
  <si>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</si>
  <si>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</si>
  <si>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</si>
  <si>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</si>
  <si>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</si>
  <si>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</si>
  <si>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</si>
  <si>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</si>
  <si>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</si>
  <si>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</si>
  <si>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</si>
  <si>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</si>
  <si>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</si>
  <si>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</si>
  <si>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</si>
  <si>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</si>
  <si>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</si>
  <si>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</si>
  <si>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</si>
  <si>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</si>
  <si>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</si>
  <si>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</si>
  <si>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</si>
  <si>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</si>
  <si>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</si>
  <si>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</si>
  <si>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</si>
  <si>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</si>
  <si>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</si>
  <si>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</si>
  <si>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</si>
  <si>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</si>
  <si>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</si>
  <si>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</si>
  <si>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</si>
  <si>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</si>
  <si>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</si>
  <si>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</si>
  <si>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</si>
  <si>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</si>
  <si>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</si>
  <si>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</si>
  <si>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</si>
  <si>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</si>
  <si>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</si>
  <si>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</si>
  <si>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</si>
  <si>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</si>
  <si>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</si>
  <si>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</si>
  <si>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</si>
  <si>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</si>
  <si>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</si>
  <si>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</si>
  <si>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</si>
  <si>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</si>
  <si>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</si>
  <si>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</si>
  <si>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</si>
  <si>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</si>
  <si>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</si>
  <si>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</si>
  <si>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</si>
  <si>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</si>
  <si>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</si>
  <si>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</si>
  <si>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</si>
  <si>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</si>
  <si>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</si>
  <si>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</si>
  <si>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</si>
  <si>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</si>
  <si>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</si>
  <si>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</si>
  <si>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</si>
  <si>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</si>
  <si>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</si>
  <si>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</si>
  <si>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</si>
  <si>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</si>
  <si>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</si>
  <si>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</si>
  <si>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</si>
  <si>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</si>
  <si>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</si>
  <si>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</si>
  <si>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</si>
  <si>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</si>
  <si>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</si>
  <si>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</si>
  <si>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</si>
  <si>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</si>
  <si>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</si>
  <si>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</si>
  <si>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</si>
  <si>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</si>
  <si>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</si>
  <si>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</si>
  <si>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</si>
  <si>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</si>
  <si>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</si>
  <si>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</si>
  <si>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</si>
  <si>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</si>
  <si>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</si>
  <si>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</si>
  <si>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</si>
  <si>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</si>
  <si>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</si>
  <si>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</si>
  <si>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</si>
  <si>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</si>
  <si>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</si>
  <si>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</si>
  <si>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</si>
  <si>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</si>
  <si>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</si>
  <si>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</si>
  <si>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</si>
  <si>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</si>
  <si>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</si>
  <si>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</si>
  <si>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</si>
  <si>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</si>
  <si>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</si>
  <si>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</si>
  <si>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</si>
  <si>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</si>
  <si>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</si>
  <si>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</si>
  <si>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</si>
  <si>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</si>
  <si>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</si>
  <si>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</si>
  <si>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</si>
  <si>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</si>
  <si>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</si>
  <si>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</si>
  <si>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</si>
  <si>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</si>
  <si>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</si>
  <si>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</si>
  <si>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</si>
  <si>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</si>
  <si>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</si>
  <si>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</si>
  <si>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</si>
  <si>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</si>
  <si>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</si>
  <si>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</si>
  <si>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</si>
  <si>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</si>
  <si>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</si>
  <si>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</si>
  <si>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</si>
  <si>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</si>
  <si>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</si>
  <si>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</si>
  <si>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</si>
  <si>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</si>
  <si>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</si>
  <si>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</si>
  <si>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</si>
  <si>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</si>
  <si>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</si>
  <si>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</si>
  <si>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</si>
  <si>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</si>
  <si>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</si>
  <si>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</si>
  <si>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</si>
  <si>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</si>
  <si>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</si>
  <si>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</si>
  <si>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</si>
  <si>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</si>
  <si>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</si>
  <si>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</si>
  <si>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</si>
  <si>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</si>
  <si>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</si>
  <si>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</si>
  <si>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</si>
  <si>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</si>
  <si>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</si>
  <si>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</si>
  <si>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</si>
  <si>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</si>
  <si>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</si>
  <si>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</si>
  <si>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</si>
  <si>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</si>
  <si>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</si>
  <si>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</si>
  <si>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</si>
  <si>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</si>
  <si>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</si>
  <si>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</si>
  <si>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</si>
  <si>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</si>
  <si>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</si>
  <si>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</si>
  <si>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</si>
  <si>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</si>
  <si>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</si>
  <si>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</si>
  <si>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</si>
  <si>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</si>
  <si>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</si>
  <si>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</si>
  <si>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</si>
  <si>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</si>
  <si>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</si>
  <si>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</si>
  <si>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</si>
  <si>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</si>
  <si>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</si>
  <si>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</si>
  <si>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</si>
  <si>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</si>
  <si>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</si>
  <si>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</si>
  <si>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</si>
  <si>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</si>
  <si>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</si>
  <si>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</si>
  <si>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</si>
  <si>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</si>
  <si>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</si>
  <si>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</si>
  <si>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</si>
  <si>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</si>
  <si>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</si>
  <si>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</si>
  <si>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</si>
  <si>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</si>
  <si>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</si>
  <si>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</si>
  <si>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</si>
  <si>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</si>
  <si>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</si>
  <si>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</si>
  <si>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</si>
  <si>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</si>
  <si>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</si>
  <si>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</si>
  <si>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</si>
  <si>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</si>
  <si>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</si>
  <si>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</si>
  <si>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</si>
  <si>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</si>
  <si>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</si>
  <si>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</si>
  <si>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</si>
  <si>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</si>
  <si>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</si>
  <si>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</si>
  <si>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</si>
  <si>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</si>
  <si>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</si>
  <si>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</si>
  <si>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</si>
  <si>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</si>
  <si>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</si>
  <si>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</si>
  <si>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</si>
  <si>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</si>
  <si>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</si>
  <si>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</si>
  <si>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</si>
  <si>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</si>
  <si>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</si>
  <si>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</si>
  <si>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</si>
  <si>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</si>
  <si>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</si>
  <si>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</si>
  <si>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</si>
  <si>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</si>
  <si>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</si>
  <si>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</si>
  <si>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</si>
  <si>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</si>
  <si>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</si>
  <si>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</si>
  <si>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</si>
  <si>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</si>
  <si>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</si>
  <si>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</si>
  <si>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</si>
  <si>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</si>
  <si>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</si>
  <si>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</si>
  <si>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</si>
  <si>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</si>
  <si>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</si>
  <si>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</si>
  <si>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</si>
  <si>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</si>
  <si>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</si>
  <si>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</si>
  <si>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</si>
  <si>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</si>
  <si>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</si>
  <si>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</si>
  <si>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</si>
  <si>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</si>
  <si>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</si>
  <si>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</si>
  <si>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</si>
  <si>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</si>
  <si>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</si>
  <si>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</si>
  <si>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</si>
  <si>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</si>
  <si>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</si>
  <si>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</si>
  <si>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</si>
  <si>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</si>
  <si>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</si>
  <si>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</si>
  <si>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</si>
  <si>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</si>
  <si>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</si>
  <si>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</si>
  <si>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</si>
  <si>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</si>
  <si>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</si>
  <si>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</si>
  <si>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</si>
  <si>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</si>
  <si>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</si>
  <si>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</si>
  <si>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</si>
  <si>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</si>
  <si>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</si>
  <si>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</si>
  <si>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</si>
  <si>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</si>
  <si>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</si>
  <si>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</si>
  <si>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</si>
  <si>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</si>
  <si>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</si>
  <si>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</si>
  <si>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</si>
  <si>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</si>
  <si>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</si>
  <si>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</si>
  <si>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</si>
  <si>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</si>
  <si>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</si>
  <si>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</si>
  <si>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</si>
  <si>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</si>
  <si>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</si>
  <si>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</si>
  <si>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</si>
  <si>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</si>
  <si>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</si>
  <si>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</si>
  <si>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</si>
  <si>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</si>
  <si>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</si>
  <si>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</si>
  <si>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</si>
  <si>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</si>
  <si>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</si>
  <si>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</si>
  <si>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</si>
  <si>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</si>
  <si>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</si>
  <si>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</si>
  <si>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</si>
  <si>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</si>
  <si>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</si>
  <si>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</si>
  <si>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</si>
  <si>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</si>
  <si>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</si>
  <si>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</si>
  <si>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</si>
  <si>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</si>
  <si>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</si>
  <si>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</si>
  <si>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</si>
  <si>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</si>
  <si>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</si>
  <si>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</si>
  <si>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</si>
  <si>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</si>
  <si>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</si>
  <si>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</si>
  <si>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</si>
  <si>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</si>
  <si>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</si>
  <si>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</si>
  <si>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</si>
  <si>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</si>
  <si>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</si>
  <si>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</si>
  <si>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</si>
  <si>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</si>
  <si>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</si>
  <si>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</si>
  <si>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</si>
  <si>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</si>
  <si>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</si>
  <si>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</si>
  <si>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</si>
  <si>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</si>
  <si>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</si>
  <si>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</si>
  <si>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</si>
  <si>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</si>
  <si>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</si>
  <si>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</si>
  <si>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</si>
  <si>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</si>
  <si>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</si>
  <si>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</si>
  <si>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</si>
  <si>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</si>
  <si>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</si>
  <si>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</si>
  <si>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</si>
  <si>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</si>
  <si>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</si>
  <si>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</si>
  <si>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</si>
  <si>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</si>
  <si>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</si>
  <si>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</si>
  <si>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</si>
  <si>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</si>
  <si>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</si>
  <si>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</si>
  <si>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</si>
  <si>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</si>
  <si>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</si>
  <si>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</si>
  <si>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</si>
  <si>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</si>
  <si>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</si>
  <si>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</si>
  <si>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</si>
  <si>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</si>
  <si>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</si>
  <si>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</si>
  <si>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</si>
  <si>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</si>
  <si>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</si>
  <si>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</si>
  <si>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</si>
  <si>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</si>
  <si>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</si>
  <si>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</si>
  <si>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</si>
  <si>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</si>
  <si>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</si>
  <si>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</si>
  <si>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</si>
  <si>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</si>
  <si>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</si>
  <si>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</si>
  <si>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</si>
  <si>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</si>
  <si>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</si>
  <si>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</si>
  <si>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</si>
  <si>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</si>
  <si>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</si>
  <si>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</si>
  <si>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</si>
  <si>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</si>
  <si>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</si>
  <si>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</si>
  <si>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</si>
  <si>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</si>
  <si>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</si>
  <si>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</si>
  <si>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</si>
  <si>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</si>
  <si>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</si>
  <si>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</si>
  <si>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</si>
  <si>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</si>
  <si>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</si>
  <si>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</si>
  <si>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</si>
  <si>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</si>
  <si>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</si>
  <si>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</si>
  <si>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</si>
  <si>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</si>
  <si>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</si>
  <si>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</si>
  <si>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</si>
  <si>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</si>
  <si>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</si>
  <si>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</si>
  <si>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</si>
  <si>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</si>
  <si>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</si>
  <si>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</si>
  <si>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</si>
  <si>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</si>
  <si>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</si>
  <si>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</si>
  <si>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</si>
  <si>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</si>
  <si>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</si>
  <si>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</si>
  <si>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</si>
  <si>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</si>
  <si>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</si>
  <si>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</si>
  <si>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</si>
  <si>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</si>
  <si>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</si>
  <si>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</si>
  <si>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</si>
  <si>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</si>
  <si>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</si>
  <si>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</si>
  <si>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</si>
  <si>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</si>
  <si>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</si>
  <si>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</si>
  <si>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</si>
  <si>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</si>
  <si>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</si>
  <si>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</si>
  <si>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</si>
  <si>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</si>
  <si>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</si>
  <si>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</si>
  <si>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</si>
  <si>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</si>
  <si>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</si>
  <si>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</si>
  <si>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</si>
  <si>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</si>
  <si>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</si>
  <si>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</si>
  <si>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</si>
  <si>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</si>
  <si>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</si>
  <si>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</si>
  <si>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</si>
  <si>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</si>
  <si>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</si>
  <si>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</si>
  <si>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</si>
  <si>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</si>
  <si>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</si>
  <si>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</si>
  <si>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</si>
  <si>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</si>
  <si>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</si>
  <si>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</si>
  <si>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</si>
  <si>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</si>
  <si>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</si>
  <si>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</si>
  <si>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</si>
  <si>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</si>
  <si>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</si>
  <si>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</si>
  <si>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</si>
  <si>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</si>
  <si>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</si>
  <si>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</si>
  <si>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</si>
  <si>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</si>
  <si>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</si>
  <si>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</si>
  <si>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</si>
  <si>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</si>
  <si>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</si>
  <si>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</si>
  <si>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</si>
  <si>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</si>
  <si>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</si>
  <si>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</si>
  <si>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</si>
  <si>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</si>
  <si>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</si>
  <si>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</si>
  <si>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</si>
  <si>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</si>
  <si>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</si>
  <si>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</si>
  <si>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</si>
  <si>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</si>
  <si>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</si>
  <si>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</si>
  <si>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</si>
  <si>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</si>
  <si>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</si>
  <si>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</si>
  <si>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</si>
  <si>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</si>
  <si>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</si>
  <si>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</si>
  <si>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</si>
  <si>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</si>
  <si>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</si>
  <si>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</si>
  <si>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</si>
  <si>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</si>
  <si>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</si>
  <si>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</si>
  <si>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</si>
  <si>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</si>
  <si>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</si>
  <si>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</si>
  <si>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</si>
  <si>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</si>
  <si>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</si>
  <si>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</si>
  <si>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</si>
  <si>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</si>
  <si>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</si>
  <si>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</si>
  <si>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</si>
  <si>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</si>
  <si>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</si>
  <si>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</si>
  <si>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</si>
  <si>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</si>
  <si>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</si>
  <si>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</si>
  <si>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</si>
  <si>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</si>
  <si>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</si>
  <si>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</si>
  <si>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</si>
  <si>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</si>
  <si>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</si>
  <si>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</si>
  <si>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</si>
  <si>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</si>
  <si>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</si>
  <si>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</si>
  <si>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</si>
  <si>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</si>
  <si>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</si>
  <si>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</si>
  <si>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</si>
  <si>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</si>
  <si>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</si>
  <si>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</si>
  <si>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</si>
  <si>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</si>
  <si>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</si>
  <si>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</si>
  <si>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</si>
  <si>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</si>
  <si>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</si>
  <si>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</si>
  <si>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</si>
  <si>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</si>
  <si>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</si>
  <si>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</si>
  <si>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</si>
  <si>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</si>
  <si>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</si>
  <si>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</si>
  <si>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</si>
  <si>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</si>
  <si>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</si>
  <si>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</si>
  <si>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</si>
  <si>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</si>
  <si>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</si>
  <si>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</si>
  <si>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</si>
  <si>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</si>
  <si>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</si>
  <si>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</si>
  <si>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</si>
  <si>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</si>
  <si>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</si>
  <si>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</si>
  <si>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</si>
  <si>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</si>
  <si>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</si>
  <si>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</si>
  <si>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</si>
  <si>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</si>
  <si>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</si>
  <si>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</si>
  <si>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</si>
  <si>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</si>
  <si>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</si>
  <si>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</si>
  <si>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</si>
  <si>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</si>
  <si>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</si>
  <si>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</si>
  <si>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</si>
  <si>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</si>
  <si>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</si>
  <si>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</si>
  <si>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</si>
  <si>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</si>
  <si>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</si>
  <si>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</si>
  <si>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</si>
  <si>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</si>
  <si>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</si>
  <si>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</si>
  <si>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</si>
  <si>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</si>
  <si>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</si>
  <si>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</si>
  <si>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</si>
  <si>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</si>
  <si>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</si>
  <si>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</si>
  <si>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</si>
  <si>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</si>
  <si>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</si>
  <si>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</si>
  <si>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</si>
  <si>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</si>
  <si>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</si>
  <si>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</si>
  <si>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</si>
  <si>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</si>
  <si>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</si>
  <si>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</si>
  <si>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</si>
  <si>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</si>
  <si>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</si>
  <si>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</si>
  <si>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</si>
  <si>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</si>
  <si>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</si>
  <si>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</si>
  <si>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</si>
  <si>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</si>
  <si>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</si>
  <si>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</si>
  <si>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</si>
  <si>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</si>
  <si>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</si>
  <si>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</si>
  <si>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</si>
  <si>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</si>
  <si>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</si>
  <si>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</si>
  <si>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</si>
  <si>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</si>
  <si>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</si>
  <si>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</si>
  <si>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</si>
  <si>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</si>
  <si>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</si>
  <si>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</si>
  <si>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</si>
  <si>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</si>
  <si>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</si>
  <si>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</si>
  <si>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</si>
  <si>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</si>
  <si>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</si>
  <si>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</si>
  <si>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</si>
  <si>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</si>
  <si>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</si>
  <si>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</si>
  <si>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</si>
  <si>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</si>
  <si>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</si>
  <si>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</si>
  <si>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</si>
  <si>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</si>
  <si>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</si>
  <si>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</si>
  <si>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</si>
  <si>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</si>
  <si>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</si>
  <si>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</si>
  <si>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</si>
  <si>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</si>
  <si>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</si>
  <si>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</si>
  <si>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</si>
  <si>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</si>
  <si>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</si>
  <si>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</si>
  <si>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</si>
  <si>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</si>
  <si>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</si>
  <si>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</si>
  <si>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</si>
  <si>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</si>
  <si>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</si>
  <si>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</si>
  <si>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</si>
  <si>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</si>
  <si>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</si>
  <si>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</si>
  <si>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</si>
  <si>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</si>
  <si>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</si>
  <si>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</si>
  <si>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</si>
  <si>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</si>
  <si>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</si>
  <si>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</si>
  <si>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</si>
  <si>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</si>
  <si>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</si>
  <si>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</si>
  <si>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</si>
  <si>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</si>
  <si>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</si>
  <si>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</si>
  <si>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</si>
  <si>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</si>
  <si>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</si>
  <si>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</si>
  <si>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</si>
  <si>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</si>
  <si>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</si>
  <si>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</si>
  <si>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</si>
  <si>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</si>
  <si>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</si>
  <si>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</si>
  <si>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</si>
  <si>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</si>
  <si>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</si>
  <si>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</si>
  <si>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</si>
  <si>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</si>
  <si>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</si>
  <si>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</si>
  <si>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</si>
  <si>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</si>
  <si>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</si>
  <si>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</si>
  <si>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</si>
  <si>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</si>
  <si>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</si>
  <si>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</si>
  <si>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</si>
  <si>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</si>
  <si>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</si>
  <si>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</si>
  <si>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</si>
  <si>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</si>
  <si>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</si>
  <si>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</si>
  <si>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</si>
  <si>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</si>
  <si>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</si>
  <si>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</si>
  <si>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</si>
  <si>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</si>
  <si>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</si>
  <si>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</si>
  <si>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</si>
  <si>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</si>
  <si>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</si>
  <si>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</si>
  <si>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</si>
  <si>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</si>
  <si>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</si>
  <si>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</si>
  <si>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</si>
  <si>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</si>
  <si>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</si>
  <si>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</si>
  <si>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</si>
  <si>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</si>
  <si>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</si>
  <si>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</si>
  <si>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</si>
  <si>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</si>
  <si>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</si>
  <si>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</si>
  <si>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</si>
  <si>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</si>
  <si>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</si>
  <si>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</si>
  <si>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</si>
  <si>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</si>
  <si>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</si>
  <si>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</si>
  <si>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</si>
  <si>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</si>
  <si>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</si>
  <si>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</si>
  <si>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</si>
  <si>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</si>
  <si>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</si>
  <si>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</si>
  <si>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</si>
  <si>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</si>
  <si>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</si>
  <si>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</si>
  <si>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</si>
  <si>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</si>
  <si>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</si>
  <si>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</si>
  <si>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</si>
  <si>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</si>
  <si>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</si>
  <si>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</si>
  <si>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</si>
  <si>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</si>
  <si>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</si>
  <si>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</si>
  <si>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</si>
  <si>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</si>
  <si>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</si>
  <si>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</si>
  <si>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</si>
  <si>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</si>
  <si>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</si>
  <si>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</si>
  <si>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</si>
  <si>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</si>
  <si>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</si>
  <si>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</si>
  <si>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</si>
  <si>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</si>
  <si>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</si>
  <si>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</si>
  <si>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</si>
  <si>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</si>
  <si>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</si>
  <si>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</si>
  <si>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</si>
  <si>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</si>
  <si>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</si>
  <si>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</si>
  <si>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</si>
  <si>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</si>
  <si>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</si>
  <si>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</si>
  <si>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</si>
  <si>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</si>
  <si>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</si>
  <si>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</si>
  <si>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</si>
  <si>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</si>
  <si>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</si>
  <si>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</si>
  <si>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</si>
  <si>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</si>
  <si>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</si>
  <si>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</si>
  <si>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</si>
  <si>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</si>
  <si>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</si>
  <si>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</si>
  <si>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</si>
  <si>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</si>
  <si>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</si>
  <si>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</si>
  <si>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</si>
  <si>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</si>
  <si>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</si>
  <si>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</si>
  <si>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</si>
  <si>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</si>
  <si>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</si>
  <si>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</si>
  <si>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</si>
  <si>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</si>
  <si>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</si>
  <si>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</si>
  <si>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</si>
  <si>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</si>
  <si>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</si>
  <si>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</si>
  <si>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</si>
  <si>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</si>
  <si>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</si>
  <si>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</si>
  <si>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</si>
  <si>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</si>
  <si>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</si>
  <si>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</si>
  <si>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</si>
  <si>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</si>
  <si>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</si>
  <si>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</si>
  <si>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</si>
  <si>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</si>
  <si>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</si>
  <si>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</si>
  <si>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</si>
  <si>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</si>
  <si>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</si>
  <si>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</si>
  <si>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</si>
  <si>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</si>
  <si>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</si>
  <si>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</si>
  <si>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</si>
  <si>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</si>
  <si>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</si>
  <si>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</si>
  <si>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</si>
  <si>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</si>
  <si>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</si>
  <si>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</si>
  <si>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</si>
  <si>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</si>
  <si>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</si>
  <si>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</si>
  <si>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</si>
  <si>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</si>
  <si>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</si>
  <si>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</si>
  <si>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</si>
  <si>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</si>
  <si>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</si>
  <si>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</si>
  <si>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</si>
  <si>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</si>
  <si>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</si>
  <si>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</si>
  <si>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</si>
  <si>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</si>
  <si>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</si>
  <si>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</si>
  <si>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</si>
  <si>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</si>
  <si>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</si>
  <si>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</si>
  <si>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</si>
  <si>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</si>
  <si>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</si>
  <si>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</si>
  <si>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</si>
  <si>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</si>
  <si>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</si>
  <si>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</si>
  <si>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</si>
  <si>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</si>
  <si>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</si>
  <si>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</si>
  <si>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</si>
  <si>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</si>
  <si>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</si>
  <si>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</si>
  <si>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</si>
  <si>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</si>
  <si>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</si>
  <si>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</si>
  <si>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</si>
  <si>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</si>
  <si>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</si>
  <si>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</si>
  <si>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</si>
  <si>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</si>
  <si>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</si>
  <si>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</si>
  <si>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</si>
  <si>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</si>
  <si>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</si>
  <si>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</si>
  <si>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</si>
  <si>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</si>
  <si>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</si>
  <si>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</si>
  <si>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</si>
  <si>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</si>
  <si>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</si>
  <si>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</si>
  <si>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</si>
  <si>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</si>
  <si>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</si>
  <si>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</si>
  <si>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</si>
  <si>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</si>
  <si>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</si>
  <si>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</si>
  <si>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</si>
  <si>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</si>
  <si>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</si>
  <si>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</si>
  <si>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</si>
  <si>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</si>
  <si>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</si>
  <si>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</si>
  <si>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</si>
  <si>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</si>
  <si>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</si>
  <si>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</si>
  <si>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</si>
  <si>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</si>
  <si>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</si>
  <si>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</si>
  <si>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</si>
  <si>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</si>
  <si>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</si>
  <si>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</si>
  <si>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</si>
  <si>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</si>
  <si>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</si>
  <si>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</si>
  <si>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</si>
  <si>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</si>
  <si>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</si>
  <si>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</si>
  <si>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</si>
  <si>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</si>
  <si>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</si>
  <si>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</si>
  <si>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</si>
  <si>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</si>
  <si>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</si>
  <si>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</si>
  <si>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</si>
  <si>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</si>
  <si>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</si>
  <si>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</si>
  <si>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</si>
  <si>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</si>
  <si>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</si>
  <si>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</si>
  <si>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</si>
  <si>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</si>
  <si>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</si>
  <si>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</si>
  <si>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</si>
  <si>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</si>
  <si>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</si>
  <si>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</si>
  <si>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</si>
  <si>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</si>
  <si>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</si>
  <si>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</si>
  <si>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</si>
  <si>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</si>
  <si>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</si>
  <si>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</si>
  <si>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</si>
  <si>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</si>
  <si>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</si>
  <si>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</si>
  <si>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</si>
  <si>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</si>
  <si>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</si>
  <si>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</si>
  <si>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</si>
  <si>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</si>
  <si>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</si>
  <si>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</si>
  <si>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</si>
  <si>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</si>
  <si>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</si>
  <si>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</si>
  <si>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</si>
  <si>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</si>
  <si>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</si>
  <si>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</si>
  <si>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</si>
  <si>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</si>
  <si>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</si>
  <si>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</si>
  <si>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</si>
  <si>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</si>
  <si>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</si>
  <si>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</si>
  <si>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</si>
  <si>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</si>
  <si>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</si>
  <si>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</si>
  <si>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</si>
  <si>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</si>
  <si>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</si>
  <si>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</si>
  <si>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</si>
  <si>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</si>
  <si>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</si>
  <si>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</si>
  <si>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</si>
  <si>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</si>
  <si>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</si>
  <si>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</si>
  <si>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</si>
  <si>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</si>
  <si>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</si>
  <si>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</si>
  <si>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</si>
  <si>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</si>
  <si>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</si>
  <si>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</si>
  <si>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</si>
  <si>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</si>
  <si>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</si>
  <si>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</si>
  <si>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</si>
  <si>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</si>
  <si>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</si>
  <si>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</si>
  <si>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</si>
  <si>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</si>
  <si>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</si>
  <si>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</si>
  <si>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</si>
  <si>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</si>
  <si>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</si>
  <si>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</si>
  <si>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</si>
  <si>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</si>
  <si>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</si>
  <si>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</si>
  <si>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</si>
  <si>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</si>
  <si>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</si>
  <si>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</si>
  <si>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</si>
  <si>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</si>
  <si>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</si>
  <si>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</si>
  <si>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</si>
  <si>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</si>
  <si>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</si>
  <si>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</si>
  <si>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</si>
  <si>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</si>
  <si>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</si>
  <si>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</si>
  <si>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</si>
  <si>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</si>
  <si>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</si>
  <si>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</si>
  <si>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</si>
  <si>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</si>
  <si>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</si>
  <si>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</si>
  <si>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</si>
  <si>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</si>
  <si>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</si>
  <si>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</si>
  <si>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</si>
  <si>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</si>
  <si>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</si>
  <si>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</si>
  <si>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</si>
  <si>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</si>
  <si>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</si>
  <si>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</si>
  <si>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</si>
  <si>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</si>
  <si>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</si>
  <si>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</si>
  <si>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</si>
  <si>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</si>
  <si>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</si>
  <si>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</si>
  <si>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</si>
  <si>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</si>
  <si>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</si>
  <si>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</si>
  <si>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</si>
  <si>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</si>
  <si>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</si>
  <si>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</si>
  <si>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</si>
  <si>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</si>
  <si>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</si>
  <si>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</si>
  <si>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</si>
  <si>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</si>
  <si>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</si>
  <si>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</si>
  <si>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</si>
  <si>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</si>
  <si>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</si>
  <si>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</si>
  <si>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</si>
  <si>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</si>
  <si>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</si>
  <si>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</si>
  <si>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</si>
  <si>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</si>
  <si>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</si>
  <si>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</si>
  <si>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</si>
  <si>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</si>
  <si>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</si>
  <si>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</si>
  <si>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</si>
  <si>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</si>
  <si>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</si>
  <si>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</si>
  <si>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</si>
  <si>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</si>
  <si>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</si>
  <si>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</si>
  <si>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</si>
  <si>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</si>
  <si>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</si>
  <si>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</si>
  <si>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</si>
  <si>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</si>
  <si>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</si>
  <si>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</si>
  <si>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</si>
  <si>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</si>
  <si>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</si>
  <si>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</si>
  <si>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</si>
  <si>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</si>
  <si>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</si>
  <si>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</si>
  <si>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</si>
  <si>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</si>
  <si>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</si>
  <si>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</si>
  <si>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</si>
  <si>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</si>
  <si>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</si>
  <si>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</si>
  <si>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</si>
  <si>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</si>
  <si>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</si>
  <si>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</si>
  <si>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</si>
  <si>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</si>
  <si>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</si>
  <si>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</si>
  <si>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</si>
  <si>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</si>
  <si>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</si>
  <si>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</si>
  <si>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</si>
  <si>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</si>
  <si>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</si>
  <si>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</si>
  <si>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</si>
  <si>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</si>
  <si>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</si>
  <si>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</si>
  <si>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</si>
  <si>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</si>
  <si>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</si>
  <si>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</si>
  <si>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</si>
  <si>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</si>
  <si>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</si>
  <si>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</si>
  <si>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</si>
  <si>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</si>
  <si>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</si>
  <si>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</si>
  <si>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</si>
  <si>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</si>
  <si>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</si>
  <si>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</si>
  <si>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</si>
  <si>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</si>
  <si>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</si>
  <si>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</si>
  <si>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</si>
  <si>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</si>
  <si>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</si>
  <si>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</si>
  <si>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</si>
  <si>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</si>
  <si>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</si>
  <si>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</si>
  <si>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</si>
  <si>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</si>
  <si>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</si>
  <si>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</si>
  <si>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</si>
  <si>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</si>
  <si>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</si>
  <si>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</si>
  <si>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</si>
  <si>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</si>
  <si>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</si>
  <si>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</si>
  <si>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</si>
  <si>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</si>
  <si>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</si>
  <si>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</si>
  <si>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</si>
  <si>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</si>
  <si>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</si>
  <si>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</si>
  <si>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</si>
  <si>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</si>
  <si>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</si>
  <si>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</si>
  <si>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</si>
  <si>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</si>
  <si>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</si>
  <si>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</si>
  <si>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</si>
  <si>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</si>
  <si>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</si>
  <si>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</si>
  <si>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</si>
  <si>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</si>
  <si>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</si>
  <si>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</si>
  <si>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</si>
  <si>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</si>
  <si>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</si>
  <si>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</si>
  <si>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</si>
  <si>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</si>
  <si>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</si>
  <si>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</si>
  <si>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</si>
  <si>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</si>
  <si>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</si>
  <si>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</si>
  <si>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</si>
  <si>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</si>
  <si>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</si>
  <si>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</si>
  <si>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</si>
  <si>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</si>
  <si>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</si>
  <si>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</si>
  <si>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</si>
  <si>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</si>
  <si>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</si>
  <si>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</si>
  <si>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</si>
  <si>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</si>
  <si>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</si>
  <si>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</si>
  <si>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</si>
  <si>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</si>
  <si>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</si>
  <si>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</si>
  <si>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</si>
  <si>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</si>
  <si>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</si>
  <si>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</si>
  <si>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</si>
  <si>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</si>
  <si>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</si>
  <si>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</si>
  <si>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</si>
  <si>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</si>
  <si>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</si>
  <si>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</si>
  <si>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</si>
  <si>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</si>
  <si>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</si>
  <si>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</si>
  <si>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</si>
  <si>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</si>
  <si>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</si>
  <si>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</si>
  <si>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</si>
  <si>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</si>
  <si>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</si>
  <si>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</si>
  <si>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</si>
  <si>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</si>
  <si>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</si>
  <si>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</si>
  <si>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</si>
  <si>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</si>
  <si>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</si>
  <si>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</si>
  <si>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</si>
  <si>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</si>
  <si>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</si>
  <si>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</si>
  <si>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</si>
  <si>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</si>
  <si>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</si>
  <si>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</si>
  <si>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</si>
  <si>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</si>
  <si>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</si>
  <si>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</si>
  <si>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</si>
  <si>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</si>
  <si>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</si>
  <si>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</si>
  <si>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</si>
  <si>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</si>
  <si>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</si>
  <si>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</si>
  <si>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</si>
  <si>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</si>
  <si>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</si>
  <si>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</si>
  <si>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</si>
  <si>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</si>
  <si>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</si>
  <si>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</si>
  <si>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</si>
  <si>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</si>
  <si>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</si>
  <si>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</si>
  <si>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</si>
  <si>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</si>
  <si>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</si>
  <si>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</si>
  <si>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</si>
  <si>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</si>
  <si>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</si>
  <si>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</si>
  <si>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</si>
  <si>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</si>
  <si>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</si>
  <si>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</si>
  <si>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</si>
  <si>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</si>
  <si>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</si>
  <si>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</si>
  <si>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</si>
  <si>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</si>
  <si>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</si>
  <si>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</si>
  <si>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</si>
  <si>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</si>
  <si>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</si>
  <si>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</si>
  <si>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</si>
  <si>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</si>
  <si>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</si>
  <si>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</si>
  <si>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</si>
  <si>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</si>
  <si>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</si>
  <si>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</si>
  <si>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</si>
  <si>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</si>
  <si>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</si>
  <si>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</si>
  <si>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</si>
  <si>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</si>
  <si>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</si>
  <si>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</si>
  <si>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</si>
  <si>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</si>
  <si>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</si>
  <si>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</si>
  <si>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</si>
  <si>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</si>
  <si>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</si>
  <si>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</si>
  <si>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</si>
  <si>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</si>
  <si>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</si>
  <si>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</si>
  <si>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</si>
  <si>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</si>
  <si>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</si>
  <si>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</si>
  <si>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</si>
  <si>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</si>
  <si>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</si>
  <si>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</si>
  <si>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</si>
  <si>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</si>
  <si>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</si>
  <si>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</si>
  <si>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</si>
  <si>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</si>
  <si>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</si>
  <si>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</si>
  <si>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</si>
  <si>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</si>
  <si>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</si>
  <si>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</si>
  <si>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</si>
  <si>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</si>
  <si>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</si>
  <si>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</si>
  <si>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</si>
  <si>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</si>
  <si>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</si>
  <si>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</si>
  <si>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</si>
  <si>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</si>
  <si>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</si>
  <si>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</si>
  <si>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</si>
  <si>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</si>
  <si>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</si>
  <si>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</si>
  <si>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</si>
  <si>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</si>
  <si>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</si>
  <si>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</si>
  <si>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</si>
  <si>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</si>
  <si>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</si>
  <si>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</si>
  <si>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</si>
  <si>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</si>
  <si>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</si>
  <si>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</si>
  <si>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</si>
  <si>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</si>
  <si>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</si>
  <si>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</si>
  <si>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</si>
  <si>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</si>
  <si>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</si>
  <si>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</si>
  <si>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</si>
  <si>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</si>
  <si>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</si>
  <si>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</si>
  <si>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</si>
  <si>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</si>
  <si>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</si>
  <si>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</si>
  <si>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</si>
  <si>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</si>
  <si>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</si>
  <si>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</si>
  <si>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</si>
  <si>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</si>
  <si>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</si>
  <si>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</si>
  <si>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</si>
  <si>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</si>
  <si>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</si>
  <si>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</si>
  <si>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</si>
  <si>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</si>
  <si>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</si>
  <si>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</si>
  <si>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</si>
  <si>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</si>
  <si>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</si>
  <si>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</si>
  <si>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</si>
  <si>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</si>
  <si>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</si>
  <si>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</si>
  <si>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</si>
  <si>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</si>
  <si>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</si>
  <si>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</si>
  <si>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</si>
  <si>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</si>
  <si>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</si>
  <si>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</si>
  <si>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</si>
  <si>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</si>
  <si>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</si>
  <si>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</si>
  <si>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</si>
  <si>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</si>
  <si>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</si>
  <si>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</si>
  <si>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</si>
  <si>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</si>
  <si>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</si>
  <si>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</si>
  <si>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</si>
  <si>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</si>
  <si>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</si>
  <si>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</si>
  <si>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</si>
  <si>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</si>
  <si>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</si>
  <si>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</si>
  <si>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</si>
  <si>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</si>
  <si>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</si>
  <si>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</si>
  <si>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</si>
  <si>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</si>
  <si>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</si>
  <si>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</si>
  <si>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</si>
  <si>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</si>
  <si>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</si>
  <si>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</si>
  <si>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</si>
  <si>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</si>
  <si>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</si>
  <si>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</si>
  <si>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</si>
  <si>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</si>
  <si>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</si>
  <si>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</si>
  <si>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</si>
  <si>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</si>
  <si>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</si>
  <si>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</si>
  <si>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</si>
  <si>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</si>
  <si>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</si>
  <si>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</si>
  <si>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</si>
  <si>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</si>
  <si>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</si>
  <si>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</si>
  <si>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</si>
  <si>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</si>
  <si>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</si>
  <si>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</si>
  <si>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</si>
  <si>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</si>
  <si>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</si>
  <si>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</si>
  <si>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</si>
  <si>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</si>
  <si>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</si>
  <si>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</si>
  <si>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</si>
  <si>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</si>
  <si>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</si>
  <si>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</si>
  <si>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</si>
  <si>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</si>
  <si>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</si>
  <si>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</si>
  <si>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</si>
  <si>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</si>
  <si>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</si>
  <si>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</si>
  <si>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</si>
  <si>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</si>
  <si>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</si>
  <si>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</si>
  <si>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</si>
  <si>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</si>
  <si>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</si>
  <si>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</si>
  <si>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</si>
  <si>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</si>
  <si>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</si>
  <si>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</si>
  <si>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</si>
  <si>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</si>
  <si>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</si>
  <si>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</si>
  <si>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</si>
  <si>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</si>
  <si>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</si>
  <si>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</si>
  <si>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</si>
  <si>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</si>
  <si>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</si>
  <si>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</si>
  <si>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</si>
  <si>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</si>
  <si>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</si>
  <si>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</si>
  <si>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</si>
  <si>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</si>
  <si>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</si>
  <si>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</si>
  <si>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</si>
  <si>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</si>
  <si>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</si>
  <si>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</si>
  <si>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</si>
  <si>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</si>
  <si>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</si>
  <si>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</si>
  <si>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</si>
  <si>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</si>
  <si>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</si>
  <si>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</si>
  <si>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</si>
  <si>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</si>
  <si>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</si>
  <si>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</si>
  <si>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</si>
  <si>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</si>
  <si>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</si>
  <si>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</si>
  <si>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</si>
  <si>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</si>
  <si>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</si>
  <si>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</si>
  <si>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</si>
  <si>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</si>
  <si>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</si>
  <si>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</si>
  <si>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</si>
  <si>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</si>
  <si>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</si>
  <si>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</si>
  <si>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</si>
  <si>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</si>
  <si>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</si>
  <si>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</si>
  <si>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</si>
  <si>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</si>
  <si>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</si>
  <si>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</si>
  <si>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</si>
  <si>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</si>
  <si>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</si>
  <si>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</si>
  <si>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</si>
  <si>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</si>
  <si>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</si>
  <si>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</si>
  <si>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</si>
  <si>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</si>
  <si>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</si>
  <si>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</si>
  <si>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</si>
  <si>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</si>
  <si>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</si>
  <si>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</si>
  <si>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</si>
  <si>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</si>
  <si>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</si>
  <si>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</si>
  <si>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</si>
  <si>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</si>
  <si>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</si>
  <si>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</si>
  <si>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</si>
  <si>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</si>
  <si>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</si>
  <si>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</si>
  <si>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</si>
  <si>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</si>
  <si>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</si>
  <si>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</si>
  <si>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</si>
  <si>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</si>
  <si>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</si>
  <si>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</si>
  <si>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</si>
  <si>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</si>
  <si>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</si>
  <si>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</si>
  <si>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</si>
  <si>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</si>
  <si>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</si>
  <si>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</si>
  <si>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</si>
  <si>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</si>
  <si>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</si>
  <si>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</si>
  <si>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</si>
  <si>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</si>
  <si>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</si>
  <si>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</si>
  <si>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</si>
  <si>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</si>
  <si>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</si>
  <si>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</si>
  <si>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</si>
  <si>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</si>
  <si>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</si>
  <si>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</si>
  <si>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</si>
  <si>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</si>
  <si>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</si>
  <si>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</si>
  <si>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</si>
  <si>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</si>
  <si>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</si>
  <si>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</si>
  <si>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</si>
  <si>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</si>
  <si>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</si>
  <si>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</si>
  <si>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</si>
  <si>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</si>
  <si>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</si>
  <si>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</si>
  <si>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</si>
  <si>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</si>
  <si>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</si>
  <si>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</si>
  <si>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</si>
  <si>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</si>
  <si>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</si>
  <si>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</si>
  <si>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</si>
  <si>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</si>
  <si>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</si>
  <si>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</si>
  <si>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</si>
  <si>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</si>
  <si>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</si>
  <si>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</si>
  <si>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</si>
  <si>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</si>
  <si>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</si>
  <si>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</si>
  <si>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</si>
  <si>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</si>
  <si>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</si>
  <si>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</si>
  <si>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</si>
  <si>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</si>
  <si>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</si>
  <si>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</si>
  <si>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</si>
  <si>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</si>
  <si>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</si>
  <si>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</si>
  <si>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</si>
  <si>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</si>
  <si>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</si>
  <si>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</si>
  <si>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</si>
  <si>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</si>
  <si>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</si>
  <si>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</si>
  <si>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</si>
  <si>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</si>
  <si>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</si>
  <si>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</si>
  <si>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</si>
  <si>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</si>
  <si>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</si>
  <si>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</si>
  <si>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</si>
  <si>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</si>
  <si>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</si>
  <si>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</si>
  <si>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</si>
  <si>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</si>
  <si>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</si>
  <si>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</si>
  <si>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</si>
  <si>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</si>
  <si>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</si>
  <si>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</si>
  <si>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</si>
  <si>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</si>
  <si>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</si>
  <si>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</si>
  <si>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</si>
  <si>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</si>
  <si>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</si>
  <si>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</si>
  <si>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</si>
  <si>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</si>
  <si>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</si>
  <si>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</si>
  <si>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</si>
  <si>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</si>
  <si>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</si>
  <si>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</si>
  <si>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</si>
  <si>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</si>
  <si>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</si>
  <si>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</si>
  <si>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</si>
  <si>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</si>
  <si>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</si>
  <si>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</si>
  <si>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</si>
  <si>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</si>
  <si>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</si>
  <si>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</si>
  <si>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</si>
  <si>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</si>
  <si>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</si>
  <si>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</si>
  <si>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</si>
  <si>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</si>
  <si>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</si>
  <si>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</si>
  <si>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</si>
  <si>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</si>
  <si>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</si>
  <si>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</si>
  <si>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</si>
  <si>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</si>
  <si>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</si>
  <si>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</si>
  <si>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</si>
  <si>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</si>
  <si>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</si>
  <si>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</si>
  <si>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</si>
  <si>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</si>
  <si>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</si>
  <si>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</si>
  <si>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</si>
  <si>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</si>
  <si>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</si>
  <si>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</si>
  <si>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</si>
  <si>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</si>
  <si>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</si>
  <si>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</si>
  <si>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</si>
  <si>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</si>
  <si>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</si>
  <si>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</si>
  <si>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</si>
  <si>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</si>
  <si>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</si>
  <si>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</si>
  <si>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</si>
  <si>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</si>
  <si>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</si>
  <si>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</si>
  <si>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</si>
  <si>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</si>
  <si>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</si>
  <si>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</si>
  <si>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</si>
  <si>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</si>
  <si>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</si>
  <si>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</si>
  <si>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</si>
  <si>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</si>
  <si>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</si>
  <si>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</si>
  <si>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</si>
  <si>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</si>
  <si>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</si>
  <si>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</si>
  <si>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</si>
  <si>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</si>
  <si>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</si>
  <si>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</si>
  <si>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</si>
  <si>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</si>
  <si>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</si>
  <si>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</si>
  <si>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</si>
  <si>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</si>
  <si>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</si>
  <si>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</si>
  <si>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</si>
  <si>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</si>
  <si>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</si>
  <si>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</si>
  <si>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</si>
  <si>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</si>
  <si>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</si>
  <si>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</si>
  <si>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</si>
  <si>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</si>
  <si>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</si>
  <si>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</si>
  <si>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</si>
  <si>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</si>
  <si>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</si>
  <si>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</si>
  <si>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</si>
  <si>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</si>
  <si>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</si>
  <si>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</si>
  <si>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</si>
  <si>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</si>
  <si>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</si>
  <si>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</si>
  <si>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</si>
  <si>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</si>
  <si>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</si>
  <si>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</si>
  <si>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</si>
  <si>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</si>
  <si>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</si>
  <si>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</si>
  <si>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</si>
  <si>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</si>
  <si>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</si>
  <si>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</si>
  <si>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</si>
  <si>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</si>
  <si>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</si>
  <si>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</si>
  <si>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</si>
  <si>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</si>
  <si>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</si>
  <si>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</si>
  <si>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</si>
  <si>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</si>
  <si>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</si>
  <si>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</si>
  <si>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</si>
  <si>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</si>
  <si>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</si>
  <si>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</si>
  <si>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</si>
  <si>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</si>
  <si>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</si>
  <si>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</si>
  <si>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</si>
  <si>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</si>
  <si>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</si>
  <si>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</si>
  <si>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</si>
  <si>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</si>
  <si>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</si>
  <si>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</si>
  <si>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</si>
  <si>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</si>
  <si>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</si>
  <si>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</si>
  <si>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</si>
  <si>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</si>
  <si>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</si>
  <si>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</si>
  <si>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</si>
  <si>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</si>
  <si>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</si>
  <si>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</si>
  <si>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</si>
  <si>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</si>
  <si>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</si>
  <si>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</si>
  <si>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</si>
  <si>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</si>
  <si>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</si>
  <si>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</si>
  <si>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</si>
  <si>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</si>
  <si>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</si>
  <si>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</si>
  <si>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</si>
  <si>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</si>
  <si>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</si>
  <si>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</si>
  <si>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</si>
  <si>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</si>
  <si>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</si>
  <si>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</si>
  <si>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</si>
  <si>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</si>
  <si>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</si>
  <si>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</si>
  <si>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</si>
  <si>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</si>
  <si>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</si>
  <si>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</si>
  <si>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</si>
  <si>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</si>
  <si>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</si>
  <si>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</si>
  <si>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</si>
  <si>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</si>
  <si>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</si>
  <si>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</si>
  <si>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</si>
  <si>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</si>
  <si>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</si>
  <si>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</si>
  <si>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</si>
  <si>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</si>
  <si>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</si>
  <si>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</si>
  <si>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</si>
  <si>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</si>
  <si>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</si>
  <si>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</si>
  <si>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</si>
  <si>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</si>
  <si>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</si>
  <si>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</si>
  <si>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</si>
  <si>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</si>
  <si>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</si>
  <si>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</si>
  <si>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</si>
  <si>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</si>
  <si>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</si>
  <si>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</si>
  <si>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</si>
  <si>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</si>
  <si>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</si>
  <si>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</si>
  <si>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</si>
  <si>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</si>
  <si>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</si>
  <si>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</si>
  <si>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</si>
  <si>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</si>
  <si>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</si>
  <si>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</si>
  <si>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</si>
  <si>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</si>
  <si>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</si>
  <si>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</si>
  <si>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</si>
  <si>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</si>
  <si>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</si>
  <si>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</si>
  <si>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</si>
  <si>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</si>
  <si>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</si>
  <si>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</si>
  <si>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</si>
  <si>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</si>
  <si>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</si>
  <si>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</si>
  <si>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</si>
  <si>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</si>
  <si>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</si>
  <si>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</si>
  <si>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</si>
  <si>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</si>
  <si>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</si>
  <si>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</si>
  <si>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</si>
  <si>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</si>
  <si>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</si>
  <si>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</si>
  <si>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</si>
  <si>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</si>
  <si>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</si>
  <si>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</si>
  <si>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</si>
  <si>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</si>
  <si>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</si>
  <si>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</si>
  <si>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</si>
  <si>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</si>
  <si>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</si>
  <si>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</si>
  <si>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</si>
  <si>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</si>
  <si>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</si>
  <si>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</si>
  <si>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</si>
  <si>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</si>
  <si>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</si>
  <si>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</si>
  <si>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</si>
  <si>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</si>
  <si>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</si>
  <si>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</si>
  <si>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</si>
  <si>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</si>
  <si>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</si>
  <si>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</si>
  <si>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</si>
  <si>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</si>
  <si>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</si>
  <si>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</si>
  <si>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</si>
  <si>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</si>
  <si>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</si>
  <si>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</si>
  <si>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</si>
  <si>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</si>
  <si>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</si>
  <si>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</si>
  <si>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</si>
  <si>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</si>
  <si>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</si>
  <si>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</si>
  <si>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</si>
  <si>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</si>
  <si>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</si>
  <si>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</si>
  <si>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</si>
  <si>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</si>
  <si>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</si>
  <si>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</si>
  <si>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</si>
  <si>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</si>
  <si>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</si>
  <si>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</si>
  <si>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</si>
  <si>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</si>
  <si>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</si>
  <si>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</si>
  <si>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</si>
  <si>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</si>
  <si>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</si>
  <si>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</si>
  <si>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</si>
  <si>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</si>
  <si>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</si>
  <si>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</si>
  <si>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</si>
  <si>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</si>
  <si>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</si>
  <si>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</si>
  <si>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</si>
  <si>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</si>
  <si>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</si>
  <si>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</si>
  <si>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</si>
  <si>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</si>
  <si>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</si>
  <si>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</si>
  <si>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</si>
  <si>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</si>
  <si>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</si>
  <si>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</si>
  <si>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</si>
  <si>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</si>
  <si>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</si>
  <si>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</si>
  <si>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</si>
  <si>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</si>
  <si>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</si>
  <si>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</si>
  <si>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</si>
  <si>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</si>
  <si>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</si>
  <si>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</si>
  <si>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</si>
  <si>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</si>
  <si>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</si>
  <si>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</si>
  <si>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</si>
  <si>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</si>
  <si>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</si>
  <si>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</si>
  <si>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</si>
  <si>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</si>
  <si>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</si>
  <si>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</si>
  <si>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</si>
  <si>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</si>
  <si>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</si>
  <si>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</si>
  <si>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</si>
  <si>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</si>
  <si>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</si>
  <si>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</si>
  <si>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</si>
  <si>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</si>
  <si>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</si>
  <si>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</si>
  <si>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</si>
  <si>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</si>
  <si>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</si>
  <si>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</si>
  <si>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</si>
  <si>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</si>
  <si>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</si>
  <si>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</si>
  <si>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</si>
  <si>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</si>
  <si>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</si>
  <si>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</si>
  <si>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</si>
  <si>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</si>
  <si>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</si>
  <si>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</si>
  <si>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</si>
  <si>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</si>
  <si>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</si>
  <si>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</si>
  <si>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</si>
  <si>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</si>
  <si>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</si>
  <si>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</si>
  <si>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</si>
  <si>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</si>
  <si>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</si>
  <si>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</si>
  <si>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</si>
  <si>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</si>
  <si>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</si>
  <si>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</si>
  <si>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</si>
  <si>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</si>
  <si>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</si>
  <si>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</si>
  <si>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</si>
  <si>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</si>
  <si>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</si>
  <si>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</si>
  <si>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</si>
  <si>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</si>
  <si>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</si>
  <si>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</si>
  <si>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</si>
  <si>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</si>
  <si>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</si>
  <si>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</si>
  <si>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</si>
  <si>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</si>
  <si>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</si>
  <si>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</si>
  <si>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</si>
  <si>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</si>
  <si>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</si>
  <si>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</si>
  <si>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</si>
  <si>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</si>
  <si>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</si>
  <si>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</si>
  <si>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</si>
  <si>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</si>
  <si>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</si>
  <si>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</si>
  <si>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</si>
  <si>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</si>
  <si>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</si>
  <si>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</si>
  <si>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</si>
  <si>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</si>
  <si>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</si>
  <si>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</si>
  <si>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</si>
  <si>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</si>
  <si>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</si>
  <si>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</si>
  <si>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</si>
  <si>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</si>
  <si>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</si>
  <si>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</si>
  <si>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</si>
  <si>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</si>
  <si>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</si>
  <si>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</si>
  <si>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</si>
  <si>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</si>
  <si>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</si>
  <si>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</si>
  <si>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</si>
  <si>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</si>
  <si>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</si>
  <si>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</si>
  <si>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</si>
  <si>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</si>
  <si>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</si>
  <si>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</si>
  <si>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</si>
  <si>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</si>
  <si>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</si>
  <si>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</si>
  <si>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</si>
  <si>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</si>
  <si>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</si>
  <si>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</si>
  <si>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</si>
  <si>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</si>
  <si>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</si>
  <si>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</si>
  <si>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</si>
  <si>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</si>
  <si>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</si>
  <si>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</si>
  <si>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</si>
  <si>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</si>
  <si>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</si>
  <si>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</si>
  <si>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</si>
  <si>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</si>
  <si>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</si>
  <si>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</si>
  <si>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</si>
  <si>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</si>
  <si>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</si>
  <si>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</si>
  <si>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</si>
  <si>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</si>
  <si>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</si>
  <si>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</si>
  <si>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</si>
  <si>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</si>
  <si>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</si>
  <si>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</si>
  <si>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</si>
  <si>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</si>
  <si>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</si>
  <si>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</si>
  <si>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</si>
  <si>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</si>
  <si>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</si>
  <si>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</si>
  <si>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</si>
  <si>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</si>
  <si>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</si>
  <si>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</si>
  <si>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</si>
  <si>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</si>
  <si>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</si>
  <si>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</si>
  <si>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</si>
  <si>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</si>
  <si>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</si>
  <si>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</si>
  <si>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</si>
  <si>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</si>
  <si>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</si>
  <si>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</si>
  <si>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</si>
  <si>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</si>
  <si>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</si>
  <si>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</si>
  <si>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</si>
  <si>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</si>
  <si>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</si>
  <si>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</si>
  <si>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</si>
  <si>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</si>
  <si>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</si>
  <si>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</si>
  <si>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</si>
  <si>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</si>
  <si>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</si>
  <si>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</si>
  <si>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</si>
  <si>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</si>
  <si>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</si>
  <si>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</si>
  <si>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</si>
  <si>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</si>
  <si>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</si>
  <si>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</si>
  <si>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</si>
  <si>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</si>
  <si>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</si>
  <si>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</si>
  <si>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</si>
  <si>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</si>
  <si>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</si>
  <si>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</si>
  <si>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</si>
  <si>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</si>
  <si>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</si>
  <si>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</si>
  <si>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</si>
  <si>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</si>
  <si>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</si>
  <si>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</si>
  <si>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</si>
  <si>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</si>
  <si>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</si>
  <si>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</si>
  <si>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</si>
  <si>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</si>
  <si>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</si>
  <si>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</si>
  <si>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</si>
  <si>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</si>
  <si>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</si>
  <si>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</si>
  <si>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</si>
  <si>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</si>
  <si>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</si>
  <si>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</si>
  <si>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</si>
  <si>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</si>
  <si>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</si>
  <si>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</si>
  <si>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</si>
  <si>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</si>
  <si>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</si>
  <si>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</si>
  <si>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</si>
  <si>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</si>
  <si>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</si>
  <si>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</si>
  <si>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</si>
  <si>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</si>
  <si>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</si>
  <si>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</si>
  <si>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</si>
  <si>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</si>
  <si>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</si>
  <si>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</si>
  <si>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</si>
  <si>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</si>
  <si>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</si>
  <si>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</si>
  <si>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</si>
  <si>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</si>
  <si>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</si>
  <si>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</si>
  <si>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</si>
  <si>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</si>
  <si>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</si>
  <si>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</si>
  <si>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</si>
  <si>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</si>
  <si>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</si>
  <si>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</si>
  <si>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</si>
  <si>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</si>
  <si>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</si>
  <si>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</si>
  <si>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</si>
  <si>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</si>
  <si>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</si>
  <si>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</si>
  <si>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</si>
  <si>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</si>
  <si>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</si>
  <si>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</si>
  <si>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</si>
  <si>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</si>
  <si>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</si>
  <si>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</si>
  <si>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</si>
  <si>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</si>
  <si>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</si>
  <si>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</si>
  <si>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</si>
  <si>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</si>
  <si>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</si>
  <si>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</si>
  <si>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</si>
  <si>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</si>
  <si>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</si>
  <si>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</si>
  <si>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</si>
  <si>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</si>
  <si>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</si>
  <si>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</si>
  <si>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</si>
  <si>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</si>
  <si>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</si>
  <si>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</si>
  <si>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</si>
  <si>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</si>
  <si>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</si>
  <si>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</si>
  <si>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</si>
  <si>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</si>
  <si>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</si>
  <si>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</si>
  <si>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</si>
  <si>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</si>
  <si>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</si>
  <si>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</si>
  <si>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</si>
  <si>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</si>
  <si>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</si>
  <si>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</si>
  <si>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</si>
  <si>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</si>
  <si>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</si>
  <si>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</si>
  <si>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</si>
  <si>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</si>
  <si>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</si>
  <si>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</si>
  <si>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</si>
  <si>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</si>
  <si>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</si>
  <si>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</si>
  <si>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</si>
  <si>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</si>
  <si>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</si>
  <si>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</si>
  <si>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</si>
  <si>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</si>
  <si>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</si>
  <si>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</si>
  <si>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</si>
  <si>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</si>
  <si>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</si>
  <si>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</si>
  <si>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</si>
  <si>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</si>
  <si>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</si>
  <si>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</si>
  <si>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</si>
  <si>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</si>
  <si>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</si>
  <si>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</si>
  <si>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</si>
  <si>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</si>
  <si>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</si>
  <si>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</si>
  <si>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</si>
  <si>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</si>
  <si>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</si>
  <si>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</si>
  <si>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</si>
  <si>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</si>
  <si>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</si>
  <si>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</si>
  <si>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</si>
  <si>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</si>
  <si>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</si>
  <si>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</si>
  <si>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</si>
  <si>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</si>
  <si>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</si>
  <si>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</si>
  <si>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</si>
  <si>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</si>
  <si>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</si>
  <si>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</si>
  <si>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</si>
  <si>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</si>
  <si>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</si>
  <si>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</si>
  <si>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</si>
  <si>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</si>
  <si>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</si>
  <si>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</si>
  <si>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</si>
  <si>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</si>
  <si>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</si>
  <si>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</si>
  <si>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</si>
  <si>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</si>
  <si>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</si>
  <si>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</si>
  <si>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</si>
  <si>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</si>
  <si>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</si>
  <si>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</si>
  <si>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</si>
  <si>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</si>
  <si>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</si>
  <si>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</si>
  <si>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</si>
  <si>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</si>
  <si>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</si>
  <si>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</si>
  <si>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</si>
  <si>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</si>
  <si>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</si>
  <si>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</si>
  <si>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</si>
  <si>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</si>
  <si>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</si>
  <si>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</si>
  <si>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</si>
  <si>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</si>
  <si>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</si>
  <si>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</si>
  <si>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</si>
  <si>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</si>
  <si>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</si>
  <si>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</si>
  <si>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</si>
  <si>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</si>
  <si>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</si>
  <si>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</si>
  <si>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</si>
  <si>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</si>
  <si>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</si>
  <si>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</si>
  <si>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</si>
  <si>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</si>
  <si>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</si>
  <si>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</si>
  <si>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</si>
  <si>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</si>
  <si>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</si>
  <si>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</si>
  <si>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</si>
  <si>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</si>
  <si>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</si>
  <si>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</si>
  <si>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</si>
  <si>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</si>
  <si>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</si>
  <si>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</si>
  <si>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</si>
  <si>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</si>
  <si>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</si>
  <si>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</si>
  <si>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</si>
  <si>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</si>
  <si>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</si>
  <si>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</si>
  <si>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</si>
  <si>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</si>
  <si>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</si>
  <si>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</si>
  <si>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</si>
  <si>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</si>
  <si>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</si>
  <si>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</si>
  <si>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</si>
  <si>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</si>
  <si>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</si>
  <si>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</si>
  <si>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</si>
  <si>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</si>
  <si>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</si>
  <si>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</si>
  <si>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</si>
  <si>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</si>
  <si>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</si>
  <si>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</si>
  <si>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</si>
  <si>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</si>
  <si>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</si>
  <si>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</si>
  <si>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</si>
  <si>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</si>
  <si>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</si>
  <si>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</si>
  <si>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</si>
  <si>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</si>
  <si>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</si>
  <si>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</si>
  <si>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</si>
  <si>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</si>
  <si>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</si>
  <si>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</si>
  <si>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</si>
  <si>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</si>
  <si>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</si>
  <si>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</si>
  <si>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</si>
  <si>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</si>
  <si>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</si>
  <si>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</si>
  <si>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</si>
  <si>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</si>
  <si>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</si>
  <si>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</si>
  <si>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</si>
  <si>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</si>
  <si>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</si>
  <si>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</si>
  <si>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</si>
  <si>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</si>
  <si>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</si>
  <si>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</si>
  <si>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</si>
  <si>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</si>
  <si>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</si>
  <si>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</si>
  <si>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</si>
  <si>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</si>
  <si>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</si>
  <si>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</si>
  <si>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</si>
  <si>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</si>
  <si>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</si>
  <si>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</si>
  <si>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</si>
  <si>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</si>
  <si>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</si>
  <si>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</si>
  <si>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</si>
  <si>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</si>
  <si>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</si>
  <si>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</si>
  <si>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</si>
  <si>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</si>
  <si>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</si>
  <si>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</si>
  <si>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</si>
  <si>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</si>
  <si>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</si>
  <si>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</si>
  <si>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</si>
  <si>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</si>
  <si>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</si>
  <si>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</si>
  <si>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</si>
  <si>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</si>
  <si>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</si>
  <si>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</si>
  <si>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</si>
  <si>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</si>
  <si>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</si>
  <si>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</si>
  <si>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</si>
  <si>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</si>
  <si>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</si>
  <si>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</si>
  <si>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</si>
  <si>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</si>
  <si>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</si>
  <si>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</si>
  <si>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</si>
  <si>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</si>
  <si>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</si>
  <si>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</si>
  <si>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</si>
  <si>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</si>
  <si>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</si>
  <si>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</si>
  <si>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</si>
  <si>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</si>
  <si>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</si>
  <si>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</si>
  <si>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</si>
  <si>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</si>
  <si>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</si>
  <si>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</si>
  <si>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</si>
  <si>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</si>
  <si>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</si>
  <si>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</si>
  <si>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</si>
  <si>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</si>
  <si>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</si>
  <si>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</si>
  <si>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</si>
  <si>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</si>
  <si>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</si>
  <si>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</si>
  <si>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</si>
  <si>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</si>
  <si>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</si>
  <si>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</si>
  <si>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</si>
  <si>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</si>
  <si>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</si>
  <si>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</si>
  <si>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</si>
  <si>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</si>
  <si>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</si>
  <si>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</si>
  <si>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</si>
  <si>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</si>
  <si>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</si>
  <si>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</si>
  <si>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</si>
  <si>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</si>
  <si>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</si>
  <si>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</si>
  <si>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</si>
  <si>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</si>
  <si>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</si>
  <si>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</si>
  <si>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</si>
  <si>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</si>
  <si>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</si>
  <si>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</si>
  <si>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</si>
  <si>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</si>
  <si>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</si>
  <si>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</si>
  <si>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</si>
  <si>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</si>
  <si>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</si>
  <si>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</si>
  <si>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</si>
  <si>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</si>
  <si>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</si>
  <si>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</si>
  <si>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</si>
  <si>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</si>
  <si>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</si>
  <si>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</si>
  <si>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</si>
  <si>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</si>
  <si>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</si>
  <si>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</si>
  <si>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</si>
  <si>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</si>
  <si>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</si>
  <si>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</si>
  <si>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</si>
  <si>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</si>
  <si>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</si>
  <si>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</si>
  <si>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</si>
  <si>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</si>
  <si>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</si>
  <si>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</si>
  <si>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</si>
  <si>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</si>
  <si>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</si>
  <si>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</si>
  <si>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</si>
  <si>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</si>
  <si>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</si>
  <si>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</si>
  <si>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</si>
  <si>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</si>
  <si>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</si>
  <si>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</si>
  <si>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</si>
  <si>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</si>
  <si>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</si>
  <si>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</si>
  <si>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</si>
  <si>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</si>
  <si>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</si>
  <si>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</si>
  <si>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</si>
  <si>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</si>
  <si>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</si>
  <si>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</si>
  <si>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</si>
  <si>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</si>
  <si>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</si>
  <si>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</si>
  <si>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</si>
  <si>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</si>
  <si>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</si>
  <si>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</si>
  <si>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</si>
  <si>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</si>
  <si>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</si>
  <si>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</si>
  <si>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</si>
  <si>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</si>
  <si>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</si>
  <si>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</si>
  <si>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</si>
  <si>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</si>
  <si>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</si>
  <si>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</si>
  <si>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</si>
  <si>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</si>
  <si>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</si>
  <si>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</si>
  <si>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</si>
  <si>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</si>
  <si>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</si>
  <si>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</si>
  <si>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</si>
  <si>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</si>
  <si>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</si>
  <si>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</si>
  <si>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</si>
  <si>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</si>
  <si>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</si>
  <si>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</si>
  <si>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</si>
  <si>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</si>
  <si>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</si>
  <si>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</si>
  <si>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</si>
  <si>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</si>
  <si>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</si>
  <si>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</si>
  <si>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</si>
  <si>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</si>
  <si>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</si>
  <si>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</si>
  <si>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</si>
  <si>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</si>
  <si>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</si>
  <si>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</si>
  <si>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</si>
  <si>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</si>
  <si>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</si>
  <si>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</si>
  <si>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</si>
  <si>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</si>
  <si>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</si>
  <si>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</si>
  <si>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</si>
  <si>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</si>
  <si>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</si>
  <si>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</si>
  <si>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</si>
  <si>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</si>
  <si>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</si>
  <si>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</si>
  <si>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</si>
  <si>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</si>
  <si>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</si>
  <si>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</si>
  <si>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</si>
  <si>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</si>
  <si>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</si>
  <si>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</si>
  <si>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</si>
  <si>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</si>
  <si>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</si>
  <si>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</si>
  <si>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</si>
  <si>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</si>
  <si>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</si>
  <si>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</si>
  <si>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</si>
  <si>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</si>
  <si>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</si>
  <si>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</si>
  <si>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</si>
  <si>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</si>
  <si>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</si>
  <si>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</si>
  <si>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</si>
  <si>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</si>
  <si>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</si>
  <si>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</si>
  <si>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</si>
  <si>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</si>
  <si>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</si>
  <si>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</si>
  <si>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</si>
  <si>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</si>
  <si>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</si>
  <si>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</si>
  <si>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</si>
  <si>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</si>
  <si>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</si>
  <si>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</si>
  <si>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</si>
  <si>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</si>
  <si>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</si>
  <si>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</si>
  <si>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</si>
  <si>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</si>
  <si>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</si>
  <si>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</si>
  <si>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</si>
  <si>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</si>
  <si>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</si>
  <si>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</si>
  <si>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</si>
  <si>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</si>
  <si>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</si>
  <si>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</si>
  <si>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</si>
  <si>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</si>
  <si>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</si>
  <si>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</si>
  <si>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</si>
  <si>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</si>
  <si>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</si>
  <si>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</si>
  <si>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</si>
  <si>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</si>
  <si>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</si>
  <si>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</si>
  <si>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</si>
  <si>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</si>
  <si>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</si>
  <si>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</si>
  <si>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</si>
  <si>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</si>
  <si>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</si>
  <si>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</si>
  <si>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</si>
  <si>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</si>
  <si>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</si>
  <si>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</si>
  <si>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</si>
  <si>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</si>
  <si>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</si>
  <si>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</si>
  <si>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</si>
  <si>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</si>
  <si>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</si>
  <si>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</si>
  <si>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</si>
  <si>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</si>
  <si>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</si>
  <si>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</si>
  <si>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</si>
  <si>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</si>
  <si>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</si>
  <si>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</si>
  <si>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</si>
  <si>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</si>
  <si>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</si>
  <si>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</si>
  <si>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</si>
  <si>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</si>
  <si>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</si>
  <si>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</si>
  <si>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</si>
  <si>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</si>
  <si>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</si>
  <si>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</si>
  <si>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</si>
  <si>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</si>
  <si>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</si>
  <si>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</si>
  <si>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</si>
  <si>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</si>
  <si>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</si>
  <si>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</si>
  <si>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</si>
  <si>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</si>
  <si>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</si>
  <si>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</si>
  <si>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</si>
  <si>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</si>
  <si>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</si>
  <si>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</si>
  <si>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</si>
  <si>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</si>
  <si>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</si>
  <si>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</si>
  <si>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</si>
  <si>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</si>
  <si>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</si>
  <si>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</si>
  <si>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</si>
  <si>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</si>
  <si>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</si>
  <si>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</si>
  <si>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</si>
  <si>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</si>
  <si>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</si>
  <si>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</si>
  <si>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</si>
  <si>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</si>
  <si>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</si>
  <si>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</si>
  <si>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</si>
  <si>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</si>
  <si>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</si>
  <si>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</si>
  <si>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</si>
  <si>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</si>
  <si>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</si>
  <si>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</si>
  <si>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</si>
  <si>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</si>
  <si>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</si>
  <si>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</si>
  <si>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</si>
  <si>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</si>
  <si>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</si>
  <si>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</si>
  <si>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</si>
  <si>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</si>
  <si>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</si>
  <si>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</si>
  <si>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</si>
  <si>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</si>
  <si>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</si>
  <si>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</si>
  <si>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</si>
  <si>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</si>
  <si>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</si>
  <si>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</si>
  <si>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</si>
  <si>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</si>
  <si>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</si>
  <si>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</si>
  <si>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</si>
  <si>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</si>
  <si>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</si>
  <si>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</si>
  <si>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</si>
  <si>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</si>
  <si>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</si>
  <si>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</si>
  <si>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</si>
  <si>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</si>
  <si>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</si>
  <si>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</si>
  <si>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</si>
  <si>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</si>
  <si>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</si>
  <si>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</si>
  <si>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</si>
  <si>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</si>
  <si>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</si>
  <si>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</si>
  <si>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</si>
  <si>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</si>
  <si>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</si>
  <si>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</si>
  <si>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</si>
  <si>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</si>
  <si>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</si>
  <si>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</si>
  <si>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</si>
  <si>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</si>
  <si>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</si>
  <si>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</si>
  <si>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</si>
  <si>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</si>
  <si>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</si>
  <si>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</si>
  <si>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</si>
  <si>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</si>
  <si>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</si>
  <si>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</si>
  <si>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</si>
  <si>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</si>
  <si>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</si>
  <si>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</si>
  <si>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</si>
  <si>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</si>
  <si>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</si>
  <si>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</si>
  <si>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</si>
  <si>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</si>
  <si>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</si>
  <si>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</si>
  <si>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</si>
  <si>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</si>
  <si>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</si>
  <si>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</si>
  <si>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</si>
  <si>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</si>
  <si>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</si>
  <si>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</si>
  <si>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</si>
  <si>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</si>
  <si>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</si>
  <si>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</si>
  <si>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</si>
  <si>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</si>
  <si>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</si>
  <si>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</si>
  <si>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</si>
  <si>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</si>
  <si>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</si>
  <si>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</si>
  <si>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</si>
  <si>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</si>
  <si>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</si>
  <si>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</si>
  <si>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</si>
  <si>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</si>
  <si>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</si>
  <si>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</si>
  <si>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</si>
  <si>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</si>
  <si>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</si>
  <si>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</si>
  <si>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</si>
  <si>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</si>
  <si>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</si>
  <si>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</si>
  <si>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</si>
  <si>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</si>
  <si>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</si>
  <si>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</si>
  <si>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</si>
  <si>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</si>
  <si>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</si>
  <si>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</si>
  <si>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</si>
  <si>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</si>
  <si>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</si>
  <si>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</si>
  <si>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</si>
  <si>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</si>
  <si>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</si>
  <si>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</si>
  <si>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</si>
  <si>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</si>
  <si>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</si>
  <si>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</si>
  <si>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</si>
  <si>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</si>
  <si>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</si>
  <si>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</si>
  <si>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</si>
  <si>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</si>
  <si>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</si>
  <si>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</si>
  <si>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</si>
  <si>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</si>
  <si>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</si>
  <si>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</si>
  <si>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</si>
  <si>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</si>
  <si>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</si>
  <si>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</si>
  <si>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</si>
  <si>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</si>
  <si>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</si>
  <si>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</si>
  <si>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</si>
  <si>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</si>
  <si>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</si>
  <si>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</si>
  <si>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</si>
  <si>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</si>
  <si>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</si>
  <si>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</si>
  <si>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</si>
  <si>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</si>
  <si>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</si>
  <si>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</si>
  <si>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</si>
  <si>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</si>
  <si>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</si>
  <si>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</si>
  <si>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</si>
  <si>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</si>
  <si>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</si>
  <si>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</si>
  <si>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</si>
  <si>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</si>
  <si>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</si>
  <si>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</si>
  <si>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</si>
  <si>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</si>
  <si>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</si>
  <si>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</si>
  <si>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</si>
  <si>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</si>
  <si>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</si>
  <si>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</si>
  <si>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</si>
  <si>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</si>
  <si>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</si>
  <si>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</si>
  <si>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</si>
  <si>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</si>
  <si>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</si>
  <si>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</si>
  <si>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</si>
  <si>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</si>
  <si>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</si>
  <si>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</si>
  <si>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</si>
  <si>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</si>
  <si>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</si>
  <si>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</si>
  <si>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</si>
  <si>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</si>
  <si>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</si>
  <si>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</si>
  <si>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</si>
  <si>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</si>
  <si>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</si>
  <si>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</si>
  <si>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</si>
  <si>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</si>
  <si>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</si>
  <si>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</si>
  <si>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</si>
  <si>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</si>
  <si>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</si>
  <si>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</si>
  <si>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</si>
  <si>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</si>
  <si>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</si>
  <si>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</si>
  <si>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</si>
  <si>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</si>
  <si>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</si>
  <si>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</si>
  <si>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</si>
  <si>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</si>
  <si>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</si>
  <si>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</si>
  <si>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</si>
  <si>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</si>
  <si>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</si>
  <si>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</si>
  <si>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</si>
  <si>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</si>
  <si>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</si>
  <si>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</si>
  <si>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</si>
  <si>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</si>
  <si>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</si>
  <si>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</si>
  <si>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</si>
  <si>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</si>
  <si>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</si>
  <si>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</si>
  <si>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</si>
  <si>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</si>
  <si>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</si>
  <si>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</si>
  <si>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</si>
  <si>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</si>
  <si>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</si>
  <si>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</si>
  <si>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</si>
  <si>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</si>
  <si>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</si>
  <si>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</si>
  <si>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</si>
  <si>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</si>
  <si>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</si>
  <si>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</si>
  <si>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</si>
  <si>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</si>
  <si>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</si>
  <si>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</si>
  <si>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</si>
  <si>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</si>
  <si>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</si>
  <si>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</si>
  <si>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</si>
  <si>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</si>
  <si>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</si>
  <si>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</si>
  <si>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</si>
  <si>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</si>
  <si>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</si>
  <si>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</si>
  <si>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</si>
  <si>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</si>
  <si>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</si>
  <si>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</si>
  <si>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</si>
  <si>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</si>
  <si>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</si>
  <si>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</si>
  <si>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</si>
  <si>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</si>
  <si>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</si>
  <si>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</si>
  <si>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</si>
  <si>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</si>
  <si>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</si>
  <si>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</si>
  <si>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</si>
  <si>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</si>
  <si>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</si>
  <si>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</si>
  <si>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</si>
  <si>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</si>
  <si>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</si>
  <si>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</si>
  <si>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</si>
  <si>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</si>
  <si>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</si>
  <si>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</si>
  <si>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</si>
  <si>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</si>
  <si>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</si>
  <si>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</si>
  <si>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</si>
  <si>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</si>
  <si>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</si>
  <si>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</si>
  <si>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</si>
  <si>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</si>
  <si>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</si>
  <si>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</si>
  <si>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</si>
  <si>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</si>
  <si>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</si>
  <si>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</si>
  <si>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</si>
  <si>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</si>
  <si>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</si>
  <si>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</si>
  <si>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</si>
  <si>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</si>
  <si>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</si>
  <si>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</si>
  <si>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</si>
  <si>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</si>
  <si>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</si>
  <si>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</si>
  <si>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</si>
  <si>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</si>
  <si>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</si>
  <si>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</si>
  <si>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</si>
  <si>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</si>
  <si>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</si>
  <si>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</si>
  <si>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</si>
  <si>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</si>
  <si>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</si>
  <si>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</si>
  <si>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</si>
  <si>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</si>
  <si>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</si>
  <si>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</si>
  <si>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</si>
  <si>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</si>
  <si>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</si>
  <si>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</si>
  <si>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</si>
  <si>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</si>
  <si>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</si>
  <si>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</si>
  <si>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</si>
  <si>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</si>
  <si>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</si>
  <si>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</si>
  <si>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</si>
  <si>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</si>
  <si>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</si>
  <si>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</si>
  <si>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</si>
  <si>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</si>
  <si>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</si>
  <si>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</si>
  <si>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</si>
  <si>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</si>
  <si>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</si>
  <si>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</si>
  <si>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</si>
  <si>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</si>
  <si>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</si>
  <si>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</si>
  <si>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</si>
  <si>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</si>
  <si>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</si>
  <si>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</si>
  <si>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</si>
  <si>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</si>
  <si>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</si>
  <si>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</si>
  <si>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</si>
  <si>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</si>
  <si>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</si>
  <si>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</si>
  <si>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</si>
  <si>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</si>
  <si>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</si>
  <si>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</si>
  <si>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</si>
  <si>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</si>
  <si>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</si>
  <si>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</si>
  <si>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</si>
  <si>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</si>
  <si>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</si>
  <si>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</si>
  <si>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</si>
  <si>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</si>
  <si>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</si>
  <si>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</si>
  <si>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</si>
  <si>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</si>
  <si>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</si>
  <si>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</si>
  <si>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</si>
  <si>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</si>
  <si>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</si>
  <si>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</si>
  <si>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</si>
  <si>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</si>
  <si>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</si>
  <si>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</si>
  <si>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</si>
  <si>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</si>
  <si>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</si>
  <si>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</si>
  <si>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</si>
  <si>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</si>
  <si>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</si>
  <si>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</si>
  <si>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</si>
  <si>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</si>
  <si>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</si>
  <si>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</si>
  <si>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</si>
  <si>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</si>
  <si>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</si>
  <si>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</si>
  <si>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</si>
  <si>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</si>
  <si>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</si>
  <si>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</si>
  <si>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</si>
  <si>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</si>
  <si>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</si>
  <si>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</si>
  <si>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</si>
  <si>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</si>
  <si>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</si>
  <si>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</si>
  <si>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</si>
  <si>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</si>
  <si>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</si>
  <si>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</si>
  <si>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</si>
  <si>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</si>
  <si>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</si>
  <si>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</si>
  <si>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</si>
  <si>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</si>
  <si>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</si>
  <si>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</si>
  <si>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</si>
  <si>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</si>
  <si>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</si>
  <si>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</si>
  <si>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</si>
  <si>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</si>
  <si>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</si>
  <si>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</si>
  <si>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</si>
  <si>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</si>
  <si>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</si>
  <si>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</si>
  <si>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</si>
  <si>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</si>
  <si>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</si>
  <si>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</si>
  <si>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</si>
  <si>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</si>
  <si>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</si>
  <si>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</si>
  <si>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</si>
  <si>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</si>
  <si>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</si>
  <si>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</si>
  <si>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</si>
  <si>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</si>
  <si>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</si>
  <si>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</si>
  <si>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</si>
  <si>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</si>
  <si>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</si>
  <si>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</si>
  <si>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</si>
  <si>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</si>
  <si>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</si>
  <si>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</si>
  <si>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</si>
  <si>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</si>
  <si>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</si>
  <si>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</si>
  <si>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</si>
  <si>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</si>
  <si>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</si>
  <si>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</si>
  <si>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</si>
  <si>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</si>
  <si>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</si>
  <si>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</si>
  <si>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</si>
  <si>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</si>
  <si>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</si>
  <si>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</si>
  <si>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</si>
  <si>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</si>
  <si>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</si>
  <si>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</si>
  <si>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</si>
  <si>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</si>
  <si>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</si>
  <si>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</si>
  <si>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</si>
  <si>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</si>
  <si>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</si>
  <si>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</si>
  <si>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</si>
  <si>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</si>
  <si>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</si>
  <si>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</si>
  <si>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</si>
  <si>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</si>
  <si>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</si>
  <si>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</si>
  <si>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</si>
  <si>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</si>
  <si>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</si>
  <si>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</si>
  <si>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</si>
  <si>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</si>
  <si>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</si>
  <si>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</si>
  <si>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</si>
  <si>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</si>
  <si>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</si>
  <si>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</si>
  <si>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</si>
  <si>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</si>
  <si>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</si>
  <si>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</si>
  <si>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</si>
  <si>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</si>
  <si>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</si>
  <si>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</si>
  <si>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</si>
  <si>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</si>
  <si>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</si>
  <si>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</si>
  <si>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</si>
  <si>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</si>
  <si>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</si>
  <si>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</si>
  <si>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</si>
  <si>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</si>
  <si>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</si>
  <si>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</si>
  <si>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</si>
  <si>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</si>
  <si>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</si>
  <si>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</si>
  <si>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</si>
  <si>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</si>
  <si>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</si>
  <si>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</si>
  <si>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</si>
  <si>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</si>
  <si>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</si>
  <si>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</si>
  <si>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</si>
  <si>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</si>
  <si>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</si>
  <si>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</si>
  <si>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</si>
  <si>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</si>
  <si>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</si>
  <si>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</si>
  <si>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</si>
  <si>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</si>
  <si>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</si>
  <si>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</si>
  <si>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</si>
  <si>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</si>
  <si>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</si>
  <si>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</si>
  <si>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</si>
  <si>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</si>
  <si>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</si>
  <si>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</si>
  <si>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</si>
  <si>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</si>
  <si>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</si>
  <si>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</si>
  <si>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</si>
  <si>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</si>
  <si>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</si>
  <si>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</si>
  <si>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</si>
  <si>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</si>
  <si>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</si>
  <si>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</si>
  <si>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</si>
  <si>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</si>
  <si>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</si>
  <si>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</si>
  <si>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</si>
  <si>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</si>
  <si>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</si>
  <si>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</si>
  <si>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</si>
  <si>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</si>
  <si>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</si>
  <si>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</si>
  <si>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</si>
  <si>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</si>
  <si>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</si>
  <si>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</si>
  <si>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</si>
  <si>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</si>
  <si>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</si>
  <si>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</si>
  <si>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</si>
  <si>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</si>
  <si>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</si>
  <si>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</si>
  <si>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</si>
  <si>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</si>
  <si>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</si>
  <si>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</si>
  <si>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</si>
  <si>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</si>
  <si>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</si>
  <si>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</si>
  <si>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</si>
  <si>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</si>
  <si>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</si>
  <si>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</si>
  <si>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</si>
  <si>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</si>
  <si>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</si>
  <si>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</si>
  <si>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</si>
  <si>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</si>
  <si>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</si>
  <si>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</si>
  <si>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</si>
  <si>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</si>
  <si>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</si>
  <si>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</si>
  <si>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</si>
  <si>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</si>
  <si>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</si>
  <si>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</si>
  <si>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</si>
  <si>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</si>
  <si>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</si>
  <si>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</si>
  <si>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</si>
  <si>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</si>
  <si>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</si>
  <si>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</si>
  <si>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</si>
  <si>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</si>
  <si>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</si>
  <si>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</si>
  <si>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</si>
  <si>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</si>
  <si>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</si>
  <si>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</si>
  <si>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</si>
  <si>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</si>
  <si>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</si>
  <si>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</si>
  <si>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</si>
  <si>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</si>
  <si>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</si>
  <si>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</si>
  <si>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</si>
  <si>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</si>
  <si>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</si>
  <si>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</si>
  <si>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</si>
  <si>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</si>
  <si>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</si>
  <si>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</si>
  <si>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</si>
  <si>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</si>
  <si>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</si>
  <si>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</si>
  <si>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</si>
  <si>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</si>
  <si>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</si>
  <si>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</si>
  <si>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</si>
  <si>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</si>
  <si>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</si>
  <si>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</si>
  <si>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</si>
  <si>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</si>
  <si>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</si>
  <si>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</si>
  <si>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</si>
  <si>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</si>
  <si>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</si>
  <si>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</si>
  <si>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</si>
  <si>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</si>
  <si>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</si>
  <si>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</si>
  <si>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</si>
  <si>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</si>
  <si>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</si>
  <si>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</si>
  <si>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</si>
  <si>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</si>
  <si>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</si>
  <si>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</si>
  <si>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</si>
  <si>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</si>
  <si>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</si>
  <si>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</si>
  <si>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</si>
  <si>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</si>
  <si>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</si>
  <si>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</si>
  <si>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</si>
  <si>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</si>
  <si>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</si>
  <si>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</si>
  <si>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</si>
  <si>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</si>
  <si>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</si>
  <si>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</si>
  <si>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</si>
  <si>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</si>
  <si>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</si>
  <si>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</si>
  <si>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</si>
  <si>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</si>
  <si>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</si>
  <si>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</si>
  <si>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</si>
  <si>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</si>
  <si>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</si>
  <si>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</si>
  <si>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</si>
  <si>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</si>
  <si>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</si>
  <si>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</si>
  <si>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</si>
  <si>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</si>
  <si>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</si>
  <si>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</si>
  <si>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</si>
  <si>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</si>
  <si>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</si>
  <si>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</si>
  <si>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</si>
  <si>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</si>
  <si>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</si>
  <si>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</si>
  <si>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</si>
  <si>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</si>
  <si>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</si>
  <si>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</si>
  <si>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</si>
  <si>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</si>
  <si>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</si>
  <si>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</si>
  <si>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</si>
  <si>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</si>
  <si>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</si>
  <si>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</si>
  <si>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</si>
  <si>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</si>
  <si>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</si>
  <si>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</si>
  <si>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</si>
  <si>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</si>
  <si>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</si>
  <si>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</si>
  <si>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</si>
  <si>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</si>
  <si>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</si>
  <si>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</si>
  <si>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</si>
  <si>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</si>
  <si>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</si>
  <si>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</si>
  <si>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</si>
  <si>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</si>
  <si>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</si>
  <si>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</si>
  <si>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</si>
  <si>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</si>
  <si>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</si>
  <si>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</si>
  <si>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</si>
  <si>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</si>
  <si>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</si>
  <si>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</si>
  <si>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</si>
  <si>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</si>
  <si>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</si>
  <si>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</si>
  <si>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</si>
  <si>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</si>
  <si>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</si>
  <si>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</si>
  <si>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</si>
  <si>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</si>
  <si>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</si>
  <si>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</si>
  <si>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</si>
  <si>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</si>
  <si>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</si>
  <si>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</si>
  <si>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</si>
  <si>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</si>
  <si>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</si>
  <si>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</si>
  <si>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</si>
  <si>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</si>
  <si>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</si>
  <si>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</si>
  <si>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</si>
  <si>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</si>
  <si>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</si>
  <si>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</si>
  <si>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</si>
  <si>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</si>
  <si>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</si>
  <si>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</si>
  <si>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</si>
  <si>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</si>
  <si>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</si>
  <si>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</si>
  <si>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</si>
  <si>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</si>
  <si>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</si>
  <si>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</si>
  <si>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</si>
  <si>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</si>
  <si>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</si>
  <si>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</si>
  <si>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</si>
  <si>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</si>
  <si>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</si>
  <si>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</si>
  <si>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</si>
  <si>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</si>
  <si>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</si>
  <si>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</si>
  <si>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</si>
  <si>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</si>
  <si>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</si>
  <si>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</si>
  <si>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</si>
  <si>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</si>
  <si>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</si>
  <si>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</si>
  <si>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</si>
  <si>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</si>
  <si>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</si>
  <si>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</si>
  <si>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</si>
  <si>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</si>
  <si>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</si>
  <si>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</si>
  <si>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</si>
  <si>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</si>
  <si>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</si>
  <si>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</si>
  <si>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</si>
  <si>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</si>
  <si>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</si>
  <si>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</si>
  <si>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</si>
  <si>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</si>
  <si>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</si>
  <si>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</si>
  <si>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</si>
  <si>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</si>
  <si>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</si>
  <si>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</si>
  <si>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</si>
  <si>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</si>
  <si>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</si>
  <si>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</si>
  <si>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</si>
  <si>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</si>
  <si>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</si>
  <si>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</si>
  <si>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</si>
  <si>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</si>
  <si>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</si>
  <si>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</si>
  <si>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</si>
  <si>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</si>
  <si>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</si>
  <si>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</si>
  <si>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</si>
  <si>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</si>
  <si>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</si>
  <si>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</si>
  <si>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</si>
  <si>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</si>
  <si>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</si>
  <si>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</si>
  <si>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</si>
  <si>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</si>
  <si>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</si>
  <si>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</si>
  <si>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</si>
  <si>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</si>
  <si>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</si>
  <si>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</si>
  <si>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</si>
  <si>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</si>
  <si>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</si>
  <si>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</si>
  <si>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</si>
  <si>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</si>
  <si>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</si>
  <si>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</si>
  <si>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</si>
  <si>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</si>
  <si>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</si>
  <si>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</si>
  <si>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</si>
  <si>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</si>
  <si>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</si>
  <si>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</si>
  <si>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</si>
  <si>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</si>
  <si>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</si>
  <si>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</si>
  <si>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</si>
  <si>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</si>
  <si>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</si>
  <si>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</si>
  <si>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</si>
  <si>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</si>
  <si>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</si>
  <si>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</si>
  <si>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</si>
  <si>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</si>
  <si>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</si>
  <si>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</si>
  <si>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</si>
  <si>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</si>
  <si>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</si>
  <si>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</si>
  <si>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</si>
  <si>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</si>
  <si>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</si>
  <si>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</si>
  <si>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</si>
  <si>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</si>
  <si>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</si>
  <si>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</si>
  <si>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</si>
  <si>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</si>
  <si>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</si>
  <si>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</si>
  <si>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</si>
  <si>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</si>
  <si>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</si>
  <si>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</si>
  <si>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</si>
  <si>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</si>
  <si>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</si>
  <si>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</si>
  <si>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</si>
  <si>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</si>
  <si>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</si>
  <si>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</si>
  <si>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</si>
  <si>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</si>
  <si>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</si>
  <si>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</si>
  <si>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</si>
  <si>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</si>
  <si>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</si>
  <si>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</si>
  <si>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</si>
  <si>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</si>
  <si>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</si>
  <si>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</si>
  <si>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</si>
  <si>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</si>
  <si>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</si>
  <si>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</si>
  <si>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</si>
  <si>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</si>
  <si>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</si>
  <si>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</si>
  <si>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</si>
  <si>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</si>
  <si>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</si>
  <si>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</si>
  <si>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</si>
  <si>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</si>
  <si>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</si>
  <si>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</si>
  <si>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</si>
  <si>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</si>
  <si>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</si>
  <si>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</si>
  <si>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</si>
  <si>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</si>
  <si>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</si>
  <si>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</si>
  <si>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</si>
  <si>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</si>
  <si>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</si>
  <si>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</si>
  <si>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</si>
  <si>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</si>
  <si>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</si>
  <si>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</si>
  <si>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</si>
  <si>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</si>
  <si>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</si>
  <si>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</si>
  <si>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</si>
  <si>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</si>
  <si>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</si>
  <si>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</si>
  <si>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</si>
  <si>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</si>
  <si>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</si>
  <si>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</si>
  <si>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</si>
  <si>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</si>
  <si>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</si>
  <si>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</si>
  <si>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</si>
  <si>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</si>
  <si>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</si>
  <si>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</si>
  <si>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</si>
  <si>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</si>
  <si>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</si>
  <si>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</si>
  <si>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</si>
  <si>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</si>
  <si>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</si>
  <si>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</si>
  <si>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</si>
  <si>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</si>
  <si>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</si>
  <si>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</si>
  <si>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</si>
  <si>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</si>
  <si>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</si>
  <si>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</si>
  <si>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</si>
  <si>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</si>
  <si>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</si>
  <si>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</si>
  <si>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</si>
  <si>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</si>
  <si>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</si>
  <si>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</si>
  <si>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</si>
  <si>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</si>
  <si>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</si>
  <si>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</si>
  <si>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</si>
  <si>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</si>
  <si>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</si>
  <si>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</si>
  <si>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</si>
  <si>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</si>
  <si>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</si>
  <si>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</si>
  <si>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</si>
  <si>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</si>
  <si>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</si>
  <si>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</si>
  <si>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</si>
  <si>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</si>
  <si>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</si>
  <si>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</si>
  <si>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</si>
  <si>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</si>
  <si>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</si>
  <si>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</si>
  <si>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</si>
  <si>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</si>
  <si>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</si>
  <si>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</si>
  <si>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</si>
  <si>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</si>
  <si>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</si>
  <si>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</si>
  <si>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</si>
  <si>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</si>
  <si>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</si>
  <si>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</si>
  <si>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</si>
  <si>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</si>
  <si>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</si>
  <si>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</si>
  <si>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</si>
  <si>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</si>
  <si>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</si>
  <si>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</si>
  <si>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</si>
  <si>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</si>
  <si>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</si>
  <si>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</si>
  <si>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</si>
  <si>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</si>
  <si>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</si>
  <si>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</si>
  <si>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</si>
  <si>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</si>
  <si>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</si>
  <si>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</si>
  <si>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</si>
  <si>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</si>
  <si>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</si>
  <si>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</si>
  <si>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</si>
  <si>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</si>
  <si>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</si>
  <si>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</si>
  <si>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</si>
  <si>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</si>
  <si>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</si>
  <si>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</si>
  <si>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</si>
  <si>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</si>
  <si>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</si>
  <si>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</si>
  <si>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</si>
  <si>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</si>
  <si>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</si>
  <si>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</si>
  <si>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</si>
  <si>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</si>
  <si>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</si>
  <si>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</si>
  <si>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</si>
  <si>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</si>
  <si>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</si>
  <si>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</si>
  <si>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</si>
  <si>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</si>
  <si>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</si>
  <si>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</si>
  <si>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</si>
  <si>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</si>
  <si>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</si>
  <si>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</si>
  <si>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</si>
  <si>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</si>
  <si>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</si>
  <si>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</si>
  <si>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</si>
  <si>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</si>
  <si>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</si>
  <si>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</si>
  <si>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</si>
  <si>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</si>
  <si>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</si>
  <si>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</si>
  <si>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</si>
  <si>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</si>
  <si>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</si>
  <si>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</si>
  <si>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</si>
  <si>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</si>
  <si>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</si>
  <si>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</si>
  <si>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</si>
  <si>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</si>
  <si>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</si>
  <si>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</si>
  <si>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</si>
  <si>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</si>
  <si>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</si>
  <si>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</si>
  <si>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</si>
  <si>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</si>
  <si>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</si>
  <si>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</si>
  <si>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</si>
  <si>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</si>
  <si>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</si>
  <si>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</si>
  <si>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</si>
  <si>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</si>
  <si>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</si>
  <si>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</si>
  <si>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</si>
  <si>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</si>
  <si>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</si>
  <si>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</si>
  <si>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</si>
  <si>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</si>
  <si>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</si>
  <si>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</si>
  <si>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</si>
  <si>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</si>
  <si>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</si>
  <si>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</si>
  <si>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</si>
  <si>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</si>
  <si>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</si>
  <si>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</si>
  <si>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</si>
  <si>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</si>
  <si>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</si>
  <si>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</si>
  <si>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</si>
  <si>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</si>
  <si>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</si>
  <si>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</si>
  <si>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</si>
  <si>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</si>
  <si>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</si>
  <si>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</si>
  <si>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</si>
  <si>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</si>
  <si>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</si>
  <si>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</si>
  <si>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</si>
  <si>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</si>
  <si>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</si>
  <si>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</si>
  <si>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</si>
  <si>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</si>
  <si>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</si>
  <si>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</si>
  <si>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</si>
  <si>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</si>
  <si>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</si>
  <si>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</si>
  <si>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</si>
  <si>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</si>
  <si>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</si>
  <si>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</si>
  <si>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</si>
  <si>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</si>
  <si>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</si>
  <si>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</si>
  <si>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</si>
  <si>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</si>
  <si>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</si>
  <si>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</si>
  <si>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</si>
  <si>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</si>
  <si>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</si>
  <si>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</si>
  <si>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</si>
  <si>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</si>
  <si>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</si>
  <si>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</si>
  <si>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</si>
  <si>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</si>
  <si>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</si>
  <si>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</si>
  <si>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</si>
  <si>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</si>
  <si>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</si>
  <si>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</si>
  <si>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</si>
  <si>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</si>
  <si>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</si>
  <si>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</si>
  <si>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</si>
  <si>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</si>
  <si>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</si>
  <si>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</si>
  <si>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</si>
  <si>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</si>
  <si>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</si>
  <si>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</si>
  <si>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</si>
  <si>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</si>
  <si>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</si>
  <si>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</si>
  <si>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</si>
  <si>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</si>
  <si>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</si>
  <si>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</si>
  <si>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</si>
  <si>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</si>
  <si>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</si>
  <si>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</si>
  <si>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</si>
  <si>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</si>
  <si>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</si>
  <si>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</si>
  <si>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</si>
  <si>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</si>
  <si>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</si>
  <si>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</si>
  <si>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</si>
  <si>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</si>
  <si>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</si>
  <si>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</si>
  <si>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</si>
  <si>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</si>
  <si>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</si>
  <si>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</si>
  <si>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</si>
  <si>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</si>
  <si>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</si>
  <si>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</si>
  <si>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</si>
  <si>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</si>
  <si>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</si>
  <si>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</si>
  <si>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</si>
  <si>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</si>
  <si>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</si>
  <si>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</si>
  <si>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</si>
  <si>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</si>
  <si>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</si>
  <si>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</si>
  <si>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</si>
  <si>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</si>
  <si>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</si>
  <si>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</si>
  <si>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</si>
  <si>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</si>
  <si>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</si>
  <si>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</si>
  <si>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</si>
  <si>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</si>
  <si>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</si>
  <si>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</si>
  <si>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</si>
  <si>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</si>
  <si>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</si>
  <si>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</si>
  <si>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</si>
  <si>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</si>
  <si>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</si>
  <si>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</si>
  <si>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</si>
  <si>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</si>
  <si>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</si>
  <si>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</si>
  <si>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</si>
  <si>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</si>
  <si>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</si>
  <si>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</si>
  <si>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</si>
  <si>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</si>
  <si>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</si>
  <si>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</si>
  <si>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</si>
  <si>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</si>
  <si>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</si>
  <si>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</si>
  <si>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</si>
  <si>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</si>
  <si>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</si>
  <si>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</si>
  <si>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</si>
  <si>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</si>
  <si>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</si>
  <si>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</si>
  <si>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</si>
  <si>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</si>
  <si>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</si>
  <si>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</si>
  <si>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</si>
  <si>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</si>
  <si>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</si>
  <si>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</si>
  <si>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</si>
  <si>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</si>
  <si>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</si>
  <si>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</si>
  <si>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</si>
  <si>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</si>
  <si>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</si>
  <si>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</si>
  <si>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</si>
  <si>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</si>
  <si>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</si>
  <si>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</si>
  <si>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</si>
  <si>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</si>
  <si>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</si>
  <si>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</si>
  <si>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</si>
  <si>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</si>
  <si>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</si>
  <si>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</si>
  <si>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</si>
  <si>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</si>
  <si>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</si>
  <si>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</si>
  <si>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</si>
  <si>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</si>
  <si>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</si>
  <si>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</si>
  <si>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</si>
  <si>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</si>
  <si>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</si>
  <si>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</si>
  <si>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</si>
  <si>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</si>
  <si>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</si>
  <si>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</si>
  <si>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</si>
  <si>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</si>
  <si>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</si>
  <si>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</si>
  <si>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</si>
  <si>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</si>
  <si>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</si>
  <si>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</si>
  <si>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</si>
  <si>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</si>
  <si>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</si>
  <si>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</si>
  <si>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</si>
  <si>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</si>
  <si>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</si>
  <si>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</si>
  <si>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</si>
  <si>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</si>
  <si>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</si>
  <si>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</si>
  <si>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</si>
  <si>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</si>
  <si>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</si>
  <si>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</si>
  <si>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</si>
  <si>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</si>
  <si>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</si>
  <si>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</si>
  <si>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</si>
  <si>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</si>
  <si>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</si>
  <si>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</si>
  <si>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</si>
  <si>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</si>
  <si>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</si>
  <si>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</si>
  <si>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</si>
  <si>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</si>
  <si>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</si>
  <si>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</si>
  <si>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</si>
  <si>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</si>
  <si>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</si>
  <si>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</si>
  <si>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</si>
  <si>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</si>
  <si>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</si>
  <si>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</si>
  <si>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</si>
  <si>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</si>
  <si>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</si>
  <si>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</si>
  <si>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</si>
  <si>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</si>
  <si>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</si>
  <si>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</si>
  <si>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</si>
  <si>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</si>
  <si>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</si>
  <si>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</si>
  <si>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</si>
  <si>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</si>
  <si>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</si>
  <si>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</si>
  <si>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</si>
  <si>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</si>
  <si>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</si>
  <si>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</si>
  <si>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</si>
  <si>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</si>
  <si>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</si>
  <si>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</si>
  <si>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</si>
  <si>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</si>
  <si>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</si>
  <si>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</si>
  <si>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</si>
  <si>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</si>
  <si>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</si>
  <si>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</si>
  <si>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</si>
  <si>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</si>
  <si>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</si>
  <si>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</si>
  <si>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</si>
  <si>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</si>
  <si>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</si>
  <si>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</si>
  <si>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</si>
  <si>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</si>
  <si>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</si>
  <si>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</si>
  <si>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</si>
  <si>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</si>
  <si>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</si>
  <si>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</si>
  <si>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</si>
  <si>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</si>
  <si>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</si>
  <si>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</si>
  <si>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</si>
  <si>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</si>
  <si>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</si>
  <si>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</si>
  <si>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</si>
  <si>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</si>
  <si>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</si>
  <si>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</si>
  <si>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</si>
  <si>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</si>
  <si>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</si>
  <si>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</si>
  <si>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</si>
  <si>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</si>
  <si>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</si>
  <si>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</si>
  <si>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</si>
  <si>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</si>
  <si>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</si>
  <si>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</si>
  <si>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</si>
  <si>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</si>
  <si>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</si>
  <si>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</si>
  <si>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</si>
  <si>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</si>
  <si>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</si>
  <si>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</si>
  <si>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</si>
  <si>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</si>
  <si>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</si>
  <si>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</si>
  <si>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</si>
  <si>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</si>
  <si>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</si>
  <si>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</si>
  <si>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</si>
  <si>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</si>
  <si>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</si>
  <si>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</si>
  <si>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</si>
  <si>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</si>
  <si>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</si>
  <si>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</si>
  <si>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</si>
  <si>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</si>
  <si>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</si>
  <si>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</si>
  <si>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</si>
  <si>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</si>
  <si>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</si>
  <si>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</si>
  <si>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</si>
  <si>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</si>
  <si>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</si>
  <si>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</si>
  <si>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</si>
  <si>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</si>
  <si>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</si>
  <si>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</si>
  <si>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</si>
  <si>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</si>
  <si>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</si>
  <si>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</si>
  <si>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</si>
  <si>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</si>
  <si>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</si>
  <si>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</si>
  <si>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</si>
  <si>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</si>
  <si>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</si>
  <si>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</si>
  <si>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</si>
  <si>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</si>
  <si>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</si>
  <si>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</si>
  <si>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</si>
  <si>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</si>
  <si>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</si>
  <si>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</si>
  <si>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</si>
  <si>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</si>
  <si>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</si>
  <si>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</si>
  <si>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</si>
  <si>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</si>
  <si>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</si>
  <si>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</si>
  <si>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</si>
  <si>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</si>
  <si>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</si>
  <si>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</si>
  <si>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</si>
  <si>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</si>
  <si>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</si>
  <si>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</si>
  <si>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</si>
  <si>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</si>
  <si>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</si>
  <si>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</si>
  <si>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</si>
  <si>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</si>
  <si>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</si>
  <si>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</si>
  <si>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</si>
  <si>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</si>
  <si>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</si>
  <si>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</si>
  <si>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</si>
  <si>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</si>
  <si>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</si>
  <si>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</si>
  <si>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</si>
  <si>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</si>
  <si>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</si>
  <si>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</si>
  <si>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</si>
  <si>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</si>
  <si>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</si>
  <si>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</si>
  <si>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</si>
  <si>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</si>
  <si>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</si>
  <si>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</si>
  <si>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</si>
  <si>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</si>
  <si>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</si>
  <si>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</si>
  <si>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</si>
  <si>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</si>
  <si>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</si>
  <si>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</si>
  <si>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</si>
  <si>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</si>
  <si>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</si>
  <si>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</si>
  <si>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</si>
  <si>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</si>
  <si>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</si>
  <si>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</si>
  <si>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</si>
  <si>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</si>
  <si>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</si>
  <si>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</si>
  <si>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</si>
  <si>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</si>
  <si>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</si>
  <si>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</si>
  <si>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</si>
  <si>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</si>
  <si>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</si>
  <si>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</si>
  <si>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</si>
  <si>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</si>
  <si>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</si>
  <si>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</si>
  <si>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</si>
  <si>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</si>
  <si>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</si>
  <si>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</si>
  <si>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</si>
  <si>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</si>
  <si>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</si>
  <si>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</si>
  <si>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</si>
  <si>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</si>
  <si>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</si>
  <si>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</si>
  <si>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</si>
  <si>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</si>
  <si>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</si>
  <si>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</si>
  <si>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</si>
  <si>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</si>
  <si>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</si>
  <si>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</si>
  <si>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</si>
  <si>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</si>
  <si>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</si>
  <si>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</si>
  <si>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</si>
  <si>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</si>
  <si>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</si>
  <si>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</si>
  <si>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</si>
  <si>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</si>
  <si>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</si>
  <si>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</si>
  <si>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</si>
  <si>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</si>
  <si>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</si>
  <si>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</si>
  <si>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</si>
  <si>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</si>
  <si>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</si>
  <si>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</si>
  <si>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</si>
  <si>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</si>
  <si>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</si>
  <si>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</si>
  <si>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</si>
  <si>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</si>
  <si>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</si>
  <si>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</si>
  <si>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</si>
  <si>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</si>
  <si>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</si>
  <si>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</si>
  <si>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</si>
  <si>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</si>
  <si>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</si>
  <si>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</si>
  <si>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</si>
  <si>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</si>
  <si>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</si>
  <si>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</si>
  <si>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</si>
  <si>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</si>
  <si>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</si>
  <si>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</si>
  <si>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</si>
  <si>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</si>
  <si>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</si>
  <si>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</si>
  <si>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</si>
  <si>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</si>
  <si>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</si>
  <si>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</si>
  <si>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</si>
  <si>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</si>
  <si>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</si>
  <si>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</si>
  <si>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</si>
  <si>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</si>
  <si>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</si>
  <si>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</si>
  <si>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</si>
  <si>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</si>
  <si>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</si>
  <si>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</si>
  <si>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</si>
  <si>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</si>
  <si>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</si>
  <si>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</si>
  <si>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</si>
  <si>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</si>
  <si>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</si>
  <si>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</si>
  <si>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</si>
  <si>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</si>
  <si>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</si>
  <si>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</si>
  <si>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</si>
  <si>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</si>
  <si>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</si>
  <si>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</si>
  <si>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</si>
  <si>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</si>
  <si>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</si>
  <si>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</si>
  <si>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</si>
  <si>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</si>
  <si>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</si>
  <si>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</si>
  <si>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</si>
  <si>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</si>
  <si>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</si>
  <si>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</si>
  <si>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</si>
  <si>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</si>
  <si>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</si>
  <si>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</si>
  <si>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</si>
  <si>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</si>
  <si>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</si>
  <si>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</si>
  <si>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</si>
  <si>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</si>
  <si>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</si>
  <si>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</si>
  <si>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</si>
  <si>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</si>
  <si>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</si>
  <si>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</si>
  <si>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</si>
  <si>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</si>
  <si>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</si>
  <si>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</si>
  <si>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</si>
  <si>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</si>
  <si>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</si>
  <si>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</si>
  <si>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</si>
  <si>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</si>
  <si>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</si>
  <si>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</si>
  <si>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</si>
  <si>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</si>
  <si>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</si>
  <si>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</si>
  <si>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</si>
  <si>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</si>
  <si>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</si>
  <si>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</si>
  <si>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</si>
  <si>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</si>
  <si>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</si>
  <si>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</si>
  <si>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</si>
  <si>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</si>
  <si>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</si>
  <si>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</si>
  <si>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</si>
  <si>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</si>
  <si>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</si>
  <si>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</si>
  <si>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</si>
  <si>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</si>
  <si>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</si>
  <si>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</si>
  <si>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</si>
  <si>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</si>
  <si>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</si>
  <si>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</si>
  <si>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</si>
  <si>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</si>
  <si>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</si>
  <si>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</si>
  <si>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</si>
  <si>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</si>
  <si>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</si>
  <si>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</si>
  <si>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</si>
  <si>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</si>
  <si>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</si>
  <si>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</si>
  <si>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</si>
  <si>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</si>
  <si>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</si>
  <si>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</si>
  <si>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</si>
  <si>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</si>
  <si>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</si>
  <si>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</si>
  <si>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</si>
  <si>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</si>
  <si>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</si>
  <si>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</si>
  <si>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</si>
  <si>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</si>
  <si>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</si>
  <si>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</si>
  <si>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</si>
  <si>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</si>
  <si>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</si>
  <si>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</si>
  <si>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</si>
  <si>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</si>
  <si>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</si>
  <si>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</si>
  <si>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</si>
  <si>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</si>
  <si>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</si>
  <si>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</si>
  <si>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</si>
  <si>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</si>
  <si>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</si>
  <si>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</si>
  <si>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</si>
  <si>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</si>
  <si>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</si>
  <si>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</si>
  <si>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</si>
  <si>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</si>
  <si>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</si>
  <si>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</si>
  <si>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</si>
  <si>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</si>
  <si>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</si>
  <si>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</si>
  <si>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</si>
  <si>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</si>
  <si>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</si>
  <si>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</si>
  <si>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</si>
  <si>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</si>
  <si>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</si>
  <si>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</si>
  <si>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</si>
  <si>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</si>
  <si>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</si>
  <si>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</si>
  <si>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</si>
  <si>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</si>
  <si>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</si>
  <si>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</si>
  <si>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</si>
  <si>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</si>
  <si>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</si>
  <si>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</si>
  <si>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</si>
  <si>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</si>
  <si>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</si>
  <si>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</si>
  <si>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</si>
  <si>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</si>
  <si>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</si>
  <si>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</si>
  <si>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</si>
  <si>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</si>
  <si>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</si>
  <si>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</si>
  <si>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</si>
  <si>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</si>
  <si>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</si>
  <si>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</si>
  <si>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</si>
  <si>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</si>
  <si>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</si>
  <si>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</si>
  <si>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</si>
  <si>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</si>
  <si>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</si>
  <si>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</si>
  <si>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</si>
  <si>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</si>
  <si>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</si>
  <si>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</si>
  <si>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</si>
  <si>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</si>
  <si>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</si>
  <si>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</si>
  <si>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</si>
  <si>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</si>
  <si>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</si>
  <si>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</si>
  <si>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</si>
  <si>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</si>
  <si>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</si>
  <si>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</si>
  <si>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</si>
  <si>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</si>
  <si>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</si>
  <si>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</si>
  <si>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</si>
  <si>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</si>
  <si>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</si>
  <si>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</si>
  <si>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</si>
  <si>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</si>
  <si>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</si>
  <si>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</si>
  <si>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</si>
  <si>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</si>
  <si>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</si>
  <si>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</si>
  <si>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</si>
  <si>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</si>
  <si>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</si>
  <si>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</si>
  <si>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</si>
  <si>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</si>
  <si>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</si>
  <si>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</si>
  <si>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</si>
  <si>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</si>
  <si>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</si>
  <si>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</si>
  <si>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</si>
  <si>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</si>
  <si>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</si>
  <si>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</si>
  <si>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</si>
  <si>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</si>
  <si>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</si>
  <si>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</si>
  <si>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</si>
  <si>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</si>
  <si>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</si>
  <si>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</si>
  <si>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</si>
  <si>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</si>
  <si>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</si>
  <si>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</si>
  <si>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</si>
  <si>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</si>
  <si>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</si>
  <si>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</si>
  <si>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</si>
  <si>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</si>
  <si>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</si>
  <si>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</si>
  <si>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</si>
  <si>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</si>
  <si>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</si>
  <si>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</si>
  <si>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</si>
  <si>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</si>
  <si>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</si>
  <si>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</si>
  <si>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</si>
  <si>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</si>
  <si>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</si>
  <si>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</si>
  <si>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</si>
  <si>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</si>
  <si>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</si>
  <si>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</si>
  <si>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</si>
  <si>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</si>
  <si>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</si>
  <si>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</si>
  <si>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</si>
  <si>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</si>
  <si>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</si>
  <si>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</si>
  <si>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</si>
  <si>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</si>
  <si>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</si>
  <si>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</si>
  <si>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</si>
  <si>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</si>
  <si>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</si>
  <si>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</si>
  <si>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</si>
  <si>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</si>
  <si>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</si>
  <si>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</si>
  <si>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</si>
  <si>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</si>
  <si>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</si>
  <si>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</si>
  <si>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</si>
  <si>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</si>
  <si>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</si>
  <si>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</si>
  <si>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</si>
  <si>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</si>
  <si>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</si>
  <si>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</si>
  <si>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</si>
  <si>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</si>
  <si>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</si>
  <si>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</si>
  <si>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</si>
  <si>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</si>
  <si>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</si>
  <si>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</si>
  <si>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</si>
  <si>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</si>
  <si>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</si>
  <si>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</si>
  <si>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</si>
  <si>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</si>
  <si>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</si>
  <si>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</si>
  <si>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</si>
  <si>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</si>
  <si>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</si>
  <si>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</si>
  <si>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</si>
  <si>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</si>
  <si>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</si>
  <si>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</si>
  <si>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</si>
  <si>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</si>
  <si>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</si>
  <si>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</si>
  <si>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</si>
  <si>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</si>
  <si>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</si>
  <si>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</si>
  <si>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</si>
  <si>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</si>
  <si>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</si>
  <si>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</si>
  <si>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</si>
  <si>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</si>
  <si>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</si>
  <si>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</si>
  <si>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</si>
  <si>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</si>
  <si>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</si>
  <si>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</si>
  <si>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</si>
  <si>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</si>
  <si>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</si>
  <si>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</si>
  <si>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</si>
  <si>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</si>
  <si>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</si>
  <si>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</si>
  <si>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</si>
  <si>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</si>
  <si>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</si>
  <si>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</si>
  <si>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</si>
  <si>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</si>
  <si>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</si>
  <si>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</si>
  <si>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</si>
  <si>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</si>
  <si>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</si>
  <si>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</si>
  <si>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</si>
  <si>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</si>
  <si>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</si>
  <si>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</si>
  <si>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</si>
  <si>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</si>
  <si>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</si>
  <si>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</si>
  <si>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</si>
  <si>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</si>
  <si>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</si>
  <si>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</si>
  <si>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</si>
  <si>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</si>
  <si>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</si>
  <si>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</si>
  <si>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</si>
  <si>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</si>
  <si>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</si>
  <si>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</si>
  <si>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</si>
  <si>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</si>
  <si>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</si>
  <si>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</si>
  <si>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</si>
  <si>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</si>
  <si>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</si>
  <si>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</si>
  <si>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</si>
  <si>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</si>
  <si>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</si>
  <si>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</si>
  <si>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</si>
  <si>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</si>
  <si>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</si>
  <si>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</si>
  <si>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</si>
  <si>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</si>
  <si>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</si>
  <si>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</si>
  <si>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</si>
  <si>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</si>
  <si>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</si>
  <si>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</si>
  <si>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</si>
  <si>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</si>
  <si>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</si>
  <si>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</si>
  <si>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</si>
  <si>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</si>
  <si>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</si>
  <si>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</si>
  <si>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</si>
  <si>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</si>
  <si>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</si>
  <si>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</si>
  <si>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</si>
  <si>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</si>
  <si>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</si>
  <si>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</si>
  <si>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</si>
  <si>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</si>
  <si>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</si>
  <si>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</si>
  <si>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</si>
  <si>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</si>
  <si>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</si>
  <si>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</si>
  <si>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</si>
  <si>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</si>
  <si>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</si>
  <si>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</si>
  <si>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</si>
  <si>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</si>
  <si>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</si>
  <si>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</si>
  <si>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</si>
  <si>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</si>
  <si>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</si>
  <si>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</si>
  <si>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</si>
  <si>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</si>
  <si>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</si>
  <si>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</si>
  <si>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</si>
  <si>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</si>
  <si>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</si>
  <si>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</si>
  <si>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</si>
  <si>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</si>
  <si>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</si>
  <si>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</si>
  <si>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</si>
  <si>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</si>
  <si>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</si>
  <si>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</si>
  <si>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</si>
  <si>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</si>
  <si>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</si>
  <si>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</si>
  <si>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</si>
  <si>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</si>
  <si>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</si>
  <si>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</si>
  <si>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</si>
  <si>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</si>
  <si>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</si>
  <si>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</si>
  <si>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</si>
  <si>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</si>
  <si>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</si>
  <si>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</si>
  <si>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</si>
  <si>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</si>
  <si>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</si>
  <si>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</si>
  <si>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</si>
  <si>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</si>
  <si>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</si>
  <si>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</si>
  <si>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</si>
  <si>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</si>
  <si>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</si>
  <si>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</si>
  <si>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</si>
  <si>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</si>
  <si>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</si>
  <si>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</si>
  <si>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</si>
  <si>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</si>
  <si>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</si>
  <si>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</si>
  <si>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</si>
  <si>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</si>
  <si>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</si>
  <si>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</si>
  <si>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</si>
  <si>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</si>
  <si>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</si>
  <si>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</si>
  <si>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</si>
  <si>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</si>
  <si>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</si>
  <si>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</si>
  <si>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</si>
  <si>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</si>
  <si>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</si>
  <si>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</si>
  <si>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</si>
  <si>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</si>
  <si>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</si>
  <si>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</si>
  <si>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</si>
  <si>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</si>
  <si>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</si>
  <si>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</si>
  <si>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</si>
  <si>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</si>
  <si>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</si>
  <si>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</si>
  <si>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</si>
  <si>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</si>
  <si>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</si>
  <si>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</si>
  <si>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</si>
  <si>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</si>
  <si>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</si>
  <si>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</si>
  <si>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</si>
  <si>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</si>
  <si>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</si>
  <si>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</si>
  <si>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</si>
  <si>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</si>
  <si>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</si>
  <si>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</si>
  <si>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</si>
  <si>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</si>
  <si>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</si>
  <si>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</si>
  <si>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</si>
  <si>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</si>
  <si>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</si>
  <si>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</si>
  <si>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</si>
  <si>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</si>
  <si>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</si>
  <si>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</si>
  <si>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</si>
  <si>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</si>
  <si>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</si>
  <si>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</si>
  <si>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</si>
  <si>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</si>
  <si>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</si>
  <si>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</si>
  <si>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</si>
  <si>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</si>
  <si>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</si>
  <si>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</si>
  <si>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</si>
  <si>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</si>
  <si>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</si>
  <si>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</si>
  <si>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</si>
  <si>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</si>
  <si>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</si>
  <si>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</si>
  <si>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</si>
  <si>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</si>
  <si>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</si>
  <si>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</si>
  <si>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</si>
  <si>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</si>
  <si>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</si>
  <si>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</si>
  <si>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</si>
  <si>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</si>
  <si>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</si>
  <si>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</si>
  <si>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</si>
  <si>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</si>
  <si>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</si>
  <si>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</si>
  <si>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</si>
  <si>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</si>
  <si>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</si>
  <si>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</si>
  <si>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</si>
  <si>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</si>
  <si>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</si>
  <si>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</si>
  <si>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</si>
  <si>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</si>
  <si>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</si>
  <si>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</si>
  <si>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</si>
  <si>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</si>
  <si>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</si>
  <si>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</si>
  <si>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</si>
  <si>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</si>
  <si>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</si>
  <si>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</si>
  <si>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</si>
  <si>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</si>
  <si>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</si>
  <si>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</si>
  <si>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</si>
  <si>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</si>
  <si>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</si>
  <si>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</si>
  <si>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</si>
  <si>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</si>
  <si>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</si>
  <si>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</si>
  <si>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</si>
  <si>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</si>
  <si>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</si>
  <si>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</si>
  <si>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</si>
  <si>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</si>
  <si>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</si>
  <si>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</si>
  <si>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</si>
  <si>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</si>
  <si>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</si>
  <si>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</si>
  <si>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</si>
  <si>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</si>
  <si>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</si>
  <si>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</si>
  <si>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</si>
  <si>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</si>
  <si>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</si>
  <si>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</si>
  <si>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</si>
  <si>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</si>
  <si>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</si>
  <si>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</si>
  <si>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</si>
  <si>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</si>
  <si>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</si>
  <si>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</si>
  <si>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</si>
  <si>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</si>
  <si>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</si>
  <si>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</si>
  <si>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</si>
  <si>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</si>
  <si>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</si>
  <si>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</si>
  <si>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</si>
  <si>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</si>
  <si>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</si>
  <si>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</si>
  <si>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</si>
  <si>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</si>
  <si>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</si>
  <si>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</si>
  <si>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</si>
  <si>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</si>
  <si>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</si>
  <si>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</si>
  <si>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</si>
  <si>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</si>
  <si>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</si>
  <si>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</si>
  <si>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</si>
  <si>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</si>
  <si>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</si>
  <si>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</si>
  <si>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</si>
  <si>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</si>
  <si>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</si>
  <si>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</si>
  <si>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</si>
  <si>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</si>
  <si>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</si>
  <si>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</si>
  <si>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</si>
  <si>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</si>
  <si>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</si>
  <si>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</si>
  <si>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</si>
  <si>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</si>
  <si>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</si>
  <si>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</si>
  <si>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</si>
  <si>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</si>
  <si>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</si>
  <si>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</si>
  <si>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</si>
  <si>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</si>
  <si>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</si>
  <si>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</si>
  <si>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</si>
  <si>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</si>
  <si>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</si>
  <si>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</si>
  <si>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</si>
  <si>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</si>
  <si>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</si>
  <si>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</si>
  <si>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</si>
  <si>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</si>
  <si>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</si>
  <si>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</si>
  <si>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</si>
  <si>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</si>
  <si>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</si>
  <si>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</si>
  <si>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</si>
  <si>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</si>
  <si>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</si>
  <si>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</si>
  <si>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</si>
  <si>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</si>
  <si>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</si>
  <si>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</si>
  <si>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</si>
  <si>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</si>
  <si>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</si>
  <si>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</si>
  <si>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</si>
  <si>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</si>
  <si>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</si>
  <si>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</si>
  <si>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</si>
  <si>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</si>
  <si>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</si>
  <si>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</si>
  <si>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</si>
  <si>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</si>
  <si>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</si>
  <si>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</si>
  <si>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</si>
  <si>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</si>
  <si>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</si>
  <si>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</si>
  <si>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</si>
  <si>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</si>
  <si>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</si>
  <si>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</si>
  <si>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</si>
  <si>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</si>
  <si>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</si>
  <si>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</si>
  <si>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</si>
  <si>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</si>
  <si>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</si>
  <si>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</si>
  <si>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</si>
  <si>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</si>
  <si>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</si>
  <si>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</si>
  <si>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</si>
  <si>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</si>
  <si>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</si>
  <si>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</si>
  <si>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</si>
  <si>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</si>
  <si>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</si>
  <si>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</si>
  <si>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</si>
  <si>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</si>
  <si>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</si>
  <si>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</si>
  <si>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</si>
  <si>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</si>
  <si>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</si>
  <si>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</si>
  <si>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</si>
  <si>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</si>
  <si>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</si>
  <si>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</si>
  <si>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</si>
  <si>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</si>
  <si>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</si>
  <si>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</si>
  <si>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</si>
  <si>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</si>
  <si>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</si>
  <si>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</si>
  <si>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</si>
  <si>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</si>
  <si>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</si>
  <si>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</si>
  <si>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</si>
  <si>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</si>
  <si>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</si>
  <si>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</si>
  <si>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</si>
  <si>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</si>
  <si>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</si>
  <si>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</si>
  <si>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</si>
  <si>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</si>
  <si>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</si>
  <si>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</si>
  <si>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</si>
  <si>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</si>
  <si>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</si>
  <si>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</si>
  <si>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</si>
  <si>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</si>
  <si>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</si>
  <si>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</si>
  <si>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</si>
  <si>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</si>
  <si>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</si>
  <si>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</si>
  <si>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</si>
  <si>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</si>
  <si>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</si>
  <si>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</si>
  <si>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</si>
  <si>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</si>
  <si>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</si>
  <si>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</si>
  <si>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</si>
  <si>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</si>
  <si>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</si>
  <si>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</si>
  <si>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</si>
  <si>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</si>
  <si>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</si>
  <si>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</si>
  <si>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</si>
  <si>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</si>
  <si>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</si>
  <si>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</si>
  <si>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</si>
  <si>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</si>
  <si>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</si>
  <si>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</si>
  <si>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</si>
  <si>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</si>
  <si>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</si>
  <si>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</si>
  <si>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</si>
  <si>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</si>
  <si>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</si>
  <si>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</si>
  <si>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</si>
  <si>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</si>
  <si>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</si>
  <si>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</si>
  <si>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</si>
  <si>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</si>
  <si>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</si>
  <si>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</si>
  <si>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</si>
  <si>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</si>
  <si>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</si>
  <si>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</si>
  <si>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</si>
  <si>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</si>
  <si>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</si>
  <si>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</si>
  <si>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</si>
  <si>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</si>
  <si>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</si>
  <si>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</si>
  <si>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</si>
  <si>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</si>
  <si>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</si>
  <si>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</si>
  <si>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</si>
  <si>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</si>
  <si>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</si>
  <si>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</si>
  <si>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</si>
  <si>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</si>
  <si>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</si>
  <si>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</si>
  <si>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</si>
  <si>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</si>
  <si>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</si>
  <si>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</si>
  <si>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</si>
  <si>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</si>
  <si>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</si>
  <si>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</si>
  <si>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</si>
  <si>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</si>
  <si>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</si>
  <si>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</si>
  <si>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</si>
  <si>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</si>
  <si>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</si>
  <si>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</si>
  <si>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</si>
  <si>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</si>
  <si>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</si>
  <si>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</si>
  <si>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</si>
  <si>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</si>
  <si>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</si>
  <si>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</si>
  <si>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</si>
  <si>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</si>
  <si>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</si>
  <si>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</si>
  <si>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</si>
  <si>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</si>
  <si>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</si>
  <si>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</si>
  <si>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</si>
  <si>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</si>
  <si>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</si>
  <si>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</si>
  <si>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</si>
  <si>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</si>
  <si>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</si>
  <si>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</si>
  <si>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</si>
  <si>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</si>
  <si>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</si>
  <si>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</si>
  <si>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</si>
  <si>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</si>
  <si>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</si>
  <si>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</si>
  <si>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</si>
  <si>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</si>
  <si>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</si>
  <si>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</si>
  <si>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</si>
  <si>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</si>
  <si>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</si>
  <si>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</si>
  <si>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</si>
  <si>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</si>
  <si>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</si>
  <si>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</si>
  <si>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</si>
  <si>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</si>
  <si>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</si>
  <si>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</si>
  <si>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</si>
  <si>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</si>
  <si>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</si>
  <si>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</si>
  <si>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</si>
  <si>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</si>
  <si>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</si>
  <si>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</si>
  <si>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</si>
  <si>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</si>
  <si>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</si>
  <si>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</si>
  <si>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</si>
  <si>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</si>
  <si>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</si>
  <si>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</si>
  <si>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</si>
  <si>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</si>
  <si>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</si>
  <si>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</si>
  <si>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</si>
  <si>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</si>
  <si>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</si>
  <si>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</si>
  <si>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</si>
  <si>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</si>
  <si>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</si>
  <si>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</si>
  <si>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</si>
  <si>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</si>
  <si>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</si>
  <si>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</si>
  <si>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</si>
  <si>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</si>
  <si>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</si>
  <si>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</si>
  <si>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</si>
  <si>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</si>
  <si>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</si>
  <si>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</si>
  <si>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</si>
  <si>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</si>
  <si>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</si>
  <si>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</si>
  <si>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</si>
  <si>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</si>
  <si>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</si>
  <si>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</si>
  <si>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</si>
  <si>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</si>
  <si>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</si>
  <si>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</si>
  <si>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</si>
  <si>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</si>
  <si>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</si>
  <si>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</si>
  <si>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</si>
  <si>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</si>
  <si>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</si>
  <si>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</si>
  <si>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</si>
  <si>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</si>
  <si>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</si>
  <si>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</si>
  <si>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</si>
  <si>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</si>
  <si>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</si>
  <si>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</si>
  <si>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</si>
  <si>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</si>
  <si>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</si>
  <si>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</si>
  <si>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</si>
  <si>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</si>
  <si>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</si>
  <si>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</si>
  <si>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</si>
  <si>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</si>
  <si>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</si>
  <si>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</si>
  <si>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</si>
  <si>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</si>
  <si>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</si>
  <si>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</si>
  <si>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</si>
  <si>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</si>
  <si>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</si>
  <si>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</si>
  <si>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</si>
  <si>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</si>
  <si>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</si>
  <si>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</si>
  <si>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</si>
  <si>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</si>
  <si>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</si>
  <si>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</si>
  <si>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</si>
  <si>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</si>
  <si>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</si>
  <si>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</si>
  <si>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</si>
  <si>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</si>
  <si>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</si>
  <si>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</si>
  <si>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</si>
  <si>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</si>
  <si>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</si>
  <si>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</si>
  <si>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</si>
  <si>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</si>
  <si>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</si>
  <si>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</si>
  <si>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</si>
  <si>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</si>
  <si>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</si>
  <si>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</si>
  <si>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</si>
  <si>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</si>
  <si>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</si>
  <si>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</si>
  <si>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</si>
  <si>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</si>
  <si>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</si>
  <si>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</si>
  <si>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</si>
  <si>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</si>
  <si>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</si>
  <si>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</si>
  <si>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</si>
  <si>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</si>
  <si>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</si>
  <si>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</si>
  <si>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</si>
  <si>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</si>
  <si>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</si>
  <si>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</si>
  <si>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</si>
  <si>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</si>
  <si>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</si>
  <si>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</si>
  <si>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</si>
  <si>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</si>
  <si>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</si>
  <si>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</si>
  <si>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</si>
  <si>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</si>
  <si>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</si>
  <si>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</si>
  <si>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</si>
  <si>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</si>
  <si>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</si>
  <si>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</si>
  <si>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</si>
  <si>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</si>
  <si>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</si>
  <si>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</si>
  <si>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</si>
  <si>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</si>
  <si>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</si>
  <si>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</si>
  <si>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</si>
  <si>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</si>
  <si>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</si>
  <si>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</si>
  <si>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</si>
  <si>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</si>
  <si>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</si>
  <si>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</si>
  <si>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</si>
  <si>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</si>
  <si>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</si>
  <si>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</si>
  <si>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</si>
  <si>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</si>
  <si>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</si>
  <si>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</si>
  <si>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</si>
  <si>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</si>
  <si>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</si>
  <si>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</si>
  <si>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</si>
  <si>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</si>
  <si>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</si>
  <si>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</si>
  <si>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</si>
  <si>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</si>
  <si>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</si>
  <si>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</si>
  <si>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</si>
  <si>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</si>
  <si>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</si>
  <si>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</si>
  <si>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</si>
  <si>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</si>
  <si>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</si>
  <si>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</si>
  <si>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</si>
  <si>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</si>
  <si>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</si>
  <si>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</si>
  <si>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</si>
  <si>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</si>
  <si>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</si>
  <si>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</si>
  <si>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</si>
  <si>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</si>
  <si>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</si>
  <si>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</si>
  <si>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</si>
  <si>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</si>
  <si>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</si>
  <si>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</si>
  <si>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</si>
  <si>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</si>
  <si>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</si>
  <si>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</si>
  <si>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</si>
  <si>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</si>
  <si>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</si>
  <si>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</si>
  <si>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</si>
  <si>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</si>
  <si>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</si>
  <si>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</si>
  <si>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</si>
  <si>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</si>
  <si>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</si>
  <si>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</si>
  <si>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</si>
  <si>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</si>
  <si>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</si>
  <si>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</si>
  <si>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</si>
  <si>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</si>
  <si>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</si>
  <si>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</si>
  <si>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</si>
  <si>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</si>
  <si>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</si>
  <si>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</si>
  <si>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</si>
  <si>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</si>
  <si>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</si>
  <si>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</si>
  <si>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</si>
  <si>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</si>
  <si>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</si>
  <si>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</si>
  <si>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</si>
  <si>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</si>
  <si>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</si>
  <si>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</si>
  <si>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</si>
  <si>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</si>
  <si>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</si>
  <si>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</si>
  <si>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</si>
  <si>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</si>
  <si>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</si>
  <si>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</si>
  <si>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</si>
  <si>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</si>
  <si>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</si>
  <si>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</si>
  <si>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</si>
  <si>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</si>
  <si>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</si>
  <si>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</si>
  <si>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</si>
  <si>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</si>
  <si>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</si>
  <si>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</si>
  <si>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</si>
  <si>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</si>
  <si>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</si>
  <si>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</si>
  <si>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</si>
  <si>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</si>
  <si>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</si>
  <si>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</si>
  <si>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</si>
  <si>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</si>
  <si>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</si>
  <si>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</si>
  <si>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</si>
  <si>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</si>
  <si>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</si>
  <si>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</si>
  <si>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</si>
  <si>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</si>
  <si>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</si>
  <si>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</si>
  <si>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</si>
  <si>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</si>
  <si>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</si>
  <si>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</si>
  <si>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</si>
  <si>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</si>
  <si>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</si>
  <si>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</si>
  <si>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</si>
  <si>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</si>
  <si>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</si>
  <si>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</si>
  <si>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</si>
  <si>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</si>
  <si>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</si>
  <si>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</si>
  <si>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</si>
  <si>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</si>
  <si>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</si>
  <si>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</si>
  <si>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</si>
  <si>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</si>
  <si>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</si>
  <si>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</si>
  <si>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</si>
  <si>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</si>
  <si>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</si>
  <si>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</si>
  <si>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</si>
  <si>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</si>
  <si>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</si>
  <si>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</si>
  <si>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</si>
  <si>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</si>
  <si>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</si>
  <si>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</si>
  <si>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</si>
  <si>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</si>
  <si>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</si>
  <si>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</si>
  <si>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</si>
  <si>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</si>
  <si>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</si>
  <si>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</si>
  <si>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</si>
  <si>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</si>
  <si>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</si>
  <si>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</si>
  <si>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</si>
  <si>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</si>
  <si>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</si>
  <si>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</si>
  <si>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</si>
  <si>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</si>
  <si>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</si>
  <si>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</si>
  <si>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</si>
  <si>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</si>
  <si>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</si>
  <si>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</si>
  <si>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</si>
  <si>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</si>
  <si>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</si>
  <si>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</si>
  <si>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</si>
  <si>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</si>
  <si>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</si>
  <si>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</si>
  <si>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</si>
  <si>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</si>
  <si>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</si>
  <si>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</si>
  <si>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</si>
  <si>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</si>
  <si>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</si>
  <si>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</si>
  <si>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</si>
  <si>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</si>
  <si>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</si>
  <si>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</si>
  <si>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</si>
  <si>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</si>
  <si>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</si>
  <si>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</si>
  <si>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</si>
  <si>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</si>
  <si>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</si>
  <si>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</si>
  <si>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</si>
  <si>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</si>
  <si>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</si>
  <si>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</si>
  <si>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</si>
  <si>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</si>
  <si>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</si>
  <si>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</si>
  <si>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</si>
  <si>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</si>
  <si>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</si>
  <si>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</si>
  <si>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</si>
  <si>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</si>
  <si>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</si>
  <si>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</si>
  <si>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</si>
  <si>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</si>
  <si>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</si>
  <si>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</si>
  <si>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</si>
  <si>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</si>
  <si>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</si>
  <si>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</si>
  <si>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</si>
  <si>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</si>
  <si>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</si>
  <si>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</si>
  <si>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</si>
  <si>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</si>
  <si>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</si>
  <si>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</si>
  <si>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</si>
  <si>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</si>
  <si>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</si>
  <si>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</si>
  <si>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</si>
  <si>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</si>
  <si>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</si>
  <si>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</si>
  <si>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</si>
  <si>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</si>
  <si>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</si>
  <si>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</si>
  <si>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</si>
  <si>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</si>
  <si>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</si>
  <si>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</si>
  <si>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</si>
  <si>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</si>
  <si>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</si>
  <si>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</si>
  <si>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</si>
  <si>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</si>
  <si>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</si>
  <si>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</si>
  <si>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</si>
  <si>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</si>
  <si>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</si>
  <si>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</si>
  <si>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</si>
  <si>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</si>
  <si>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</si>
  <si>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</si>
  <si>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</si>
  <si>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</si>
  <si>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</si>
  <si>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</si>
  <si>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</si>
  <si>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</si>
  <si>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</si>
  <si>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</si>
  <si>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</si>
  <si>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</si>
  <si>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</si>
  <si>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</si>
  <si>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</si>
  <si>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</si>
  <si>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</si>
  <si>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</si>
  <si>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</si>
  <si>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</si>
  <si>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</si>
  <si>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</si>
  <si>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</si>
  <si>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</si>
  <si>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</si>
  <si>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</si>
  <si>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</si>
  <si>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</si>
  <si>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</si>
  <si>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</si>
  <si>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</si>
  <si>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</si>
  <si>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</si>
  <si>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</si>
  <si>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</si>
  <si>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</si>
  <si>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</si>
  <si>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</si>
  <si>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</si>
  <si>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</si>
  <si>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</si>
  <si>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</si>
  <si>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</si>
  <si>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</si>
  <si>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</si>
  <si>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</si>
  <si>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</si>
  <si>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</si>
  <si>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</si>
  <si>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</si>
  <si>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</si>
  <si>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</si>
  <si>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</si>
  <si>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</si>
  <si>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</si>
  <si>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</si>
  <si>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</si>
  <si>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</si>
  <si>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</si>
  <si>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</si>
  <si>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</si>
  <si>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</si>
  <si>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</si>
  <si>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</si>
  <si>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</si>
  <si>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</si>
  <si>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</si>
  <si>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</si>
  <si>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</si>
  <si>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</si>
  <si>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</si>
  <si>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</si>
  <si>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</si>
  <si>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</si>
  <si>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</si>
  <si>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</si>
  <si>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</si>
  <si>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</si>
  <si>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</si>
  <si>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</si>
  <si>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</si>
  <si>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</si>
  <si>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</si>
  <si>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</si>
  <si>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</si>
  <si>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</si>
  <si>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</si>
  <si>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</si>
  <si>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</si>
  <si>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</si>
  <si>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</si>
  <si>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</si>
  <si>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</si>
  <si>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</si>
  <si>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</si>
  <si>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</si>
  <si>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</si>
  <si>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</si>
  <si>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</si>
  <si>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</si>
  <si>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</si>
  <si>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</si>
  <si>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</si>
  <si>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</si>
  <si>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</si>
  <si>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</si>
  <si>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</si>
  <si>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</si>
  <si>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</si>
  <si>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</si>
  <si>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</si>
  <si>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</si>
  <si>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</si>
  <si>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</si>
  <si>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</si>
  <si>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</si>
  <si>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</si>
  <si>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</si>
  <si>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</si>
  <si>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</si>
  <si>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</si>
  <si>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</si>
  <si>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</si>
  <si>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</si>
  <si>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</si>
  <si>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</si>
  <si>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</si>
  <si>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</si>
  <si>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</si>
  <si>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</si>
  <si>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</si>
  <si>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</si>
  <si>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</si>
  <si>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</si>
  <si>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</si>
  <si>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</si>
  <si>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</si>
  <si>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</si>
  <si>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</si>
  <si>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</si>
  <si>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</si>
  <si>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</si>
  <si>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</si>
  <si>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</si>
  <si>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</si>
  <si>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</si>
  <si>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</si>
  <si>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</si>
  <si>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</si>
  <si>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</si>
  <si>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</si>
  <si>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</si>
  <si>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</si>
  <si>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</si>
  <si>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</si>
  <si>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</si>
  <si>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</si>
  <si>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</si>
  <si>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</si>
  <si>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</si>
  <si>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</si>
  <si>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</si>
  <si>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</si>
  <si>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</si>
  <si>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</si>
  <si>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</si>
  <si>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</si>
  <si>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</si>
  <si>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</si>
  <si>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</si>
  <si>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</si>
  <si>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</si>
  <si>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</si>
  <si>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</si>
  <si>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</si>
  <si>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</si>
  <si>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</si>
  <si>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</si>
  <si>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</si>
  <si>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</si>
  <si>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</si>
  <si>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</si>
  <si>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</si>
  <si>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</si>
  <si>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</si>
  <si>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</si>
  <si>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</si>
  <si>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</si>
  <si>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</si>
  <si>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</si>
  <si>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</si>
  <si>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</si>
  <si>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</si>
  <si>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</si>
  <si>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</si>
  <si>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</si>
  <si>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</si>
  <si>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</si>
  <si>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</si>
  <si>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</si>
  <si>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</si>
  <si>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</si>
  <si>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</si>
  <si>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</si>
  <si>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</si>
  <si>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</si>
  <si>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</si>
  <si>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</si>
  <si>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</si>
  <si>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</si>
  <si>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</si>
  <si>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</si>
  <si>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</si>
  <si>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</si>
  <si>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</si>
  <si>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</si>
  <si>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</si>
  <si>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</si>
  <si>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</si>
  <si>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</si>
  <si>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</si>
  <si>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</si>
  <si>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</si>
  <si>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</si>
  <si>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</si>
  <si>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</si>
  <si>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</si>
  <si>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</si>
  <si>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</si>
  <si>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</si>
  <si>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</si>
  <si>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</si>
  <si>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</si>
  <si>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</si>
  <si>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</si>
  <si>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</si>
  <si>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</si>
  <si>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</si>
  <si>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</si>
  <si>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</si>
  <si>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</si>
  <si>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</si>
  <si>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</si>
  <si>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</si>
  <si>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</si>
  <si>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</si>
  <si>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</si>
  <si>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</si>
  <si>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</si>
  <si>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</si>
  <si>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</si>
  <si>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</si>
  <si>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</si>
  <si>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</si>
  <si>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</si>
  <si>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</si>
  <si>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</si>
  <si>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</si>
  <si>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</si>
  <si>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</si>
  <si>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</si>
  <si>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</si>
  <si>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</si>
  <si>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</si>
  <si>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</si>
  <si>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</si>
  <si>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</si>
  <si>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</si>
  <si>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</si>
  <si>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</si>
  <si>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</si>
  <si>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</si>
  <si>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</si>
  <si>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</si>
  <si>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</si>
  <si>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</si>
  <si>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</si>
  <si>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</si>
  <si>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</si>
  <si>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</si>
  <si>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</si>
  <si>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</si>
  <si>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</si>
  <si>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</si>
  <si>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</si>
  <si>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</si>
  <si>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</si>
  <si>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</si>
  <si>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</si>
  <si>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</si>
  <si>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</si>
  <si>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</si>
  <si>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</si>
  <si>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</si>
  <si>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</si>
  <si>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</si>
  <si>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</si>
  <si>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</si>
  <si>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</si>
  <si>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</si>
  <si>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</si>
  <si>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</si>
  <si>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</si>
  <si>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</si>
  <si>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</si>
  <si>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</si>
  <si>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</si>
  <si>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</si>
  <si>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</si>
  <si>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</si>
  <si>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</si>
  <si>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</si>
  <si>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</si>
  <si>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</si>
  <si>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</si>
  <si>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</si>
  <si>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</si>
  <si>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</si>
  <si>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</si>
  <si>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</si>
  <si>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</si>
  <si>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</si>
  <si>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</si>
  <si>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</si>
  <si>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</si>
  <si>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</si>
  <si>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</si>
  <si>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</si>
  <si>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</si>
  <si>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</si>
  <si>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</si>
  <si>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</si>
  <si>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</si>
  <si>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</si>
  <si>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</si>
  <si>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</si>
  <si>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</si>
  <si>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</si>
  <si>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</si>
  <si>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</si>
  <si>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</si>
  <si>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</si>
  <si>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</si>
  <si>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</si>
  <si>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</si>
  <si>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</si>
  <si>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</si>
  <si>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</si>
  <si>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</si>
  <si>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</si>
  <si>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</si>
  <si>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</si>
  <si>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</si>
  <si>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</si>
  <si>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</si>
  <si>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</si>
  <si>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</si>
  <si>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</si>
  <si>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</si>
  <si>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</si>
  <si>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</si>
  <si>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</si>
  <si>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</si>
  <si>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</si>
  <si>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</si>
  <si>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</si>
  <si>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</si>
  <si>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</si>
  <si>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</si>
  <si>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</si>
  <si>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</si>
  <si>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</si>
  <si>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</si>
  <si>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</si>
  <si>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</si>
  <si>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</si>
  <si>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</si>
  <si>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</si>
  <si>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</si>
  <si>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</si>
  <si>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</si>
  <si>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</si>
  <si>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</si>
  <si>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</si>
  <si>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</si>
  <si>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</si>
  <si>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</si>
  <si>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</si>
  <si>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</si>
  <si>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</si>
  <si>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</si>
  <si>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</si>
  <si>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</si>
  <si>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</si>
  <si>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</si>
  <si>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</si>
  <si>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</si>
  <si>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</si>
  <si>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</si>
  <si>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</si>
  <si>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</si>
  <si>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</si>
  <si>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</si>
  <si>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</si>
  <si>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</si>
  <si>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</si>
  <si>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</si>
  <si>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</si>
  <si>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</si>
  <si>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</si>
  <si>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</si>
  <si>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</si>
  <si>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</si>
  <si>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</si>
  <si>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</si>
  <si>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</si>
  <si>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</si>
  <si>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</si>
  <si>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</si>
  <si>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</si>
  <si>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</si>
  <si>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</si>
  <si>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</si>
  <si>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</si>
  <si>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</si>
  <si>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</si>
  <si>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</si>
  <si>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</si>
  <si>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</si>
  <si>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</si>
  <si>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</si>
  <si>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</si>
  <si>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</si>
  <si>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</si>
  <si>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</si>
  <si>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</si>
  <si>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</si>
  <si>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</si>
  <si>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</si>
  <si>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</si>
  <si>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</si>
  <si>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</si>
  <si>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</si>
  <si>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</si>
  <si>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</si>
  <si>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</si>
  <si>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</si>
  <si>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</si>
  <si>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</si>
  <si>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</si>
  <si>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</si>
  <si>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</si>
  <si>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</si>
  <si>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</si>
  <si>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</si>
  <si>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</si>
  <si>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</si>
  <si>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</si>
  <si>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</si>
  <si>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</si>
  <si>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</si>
  <si>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</si>
  <si>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</si>
  <si>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</si>
  <si>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</si>
  <si>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</si>
  <si>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</si>
  <si>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</si>
  <si>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</si>
  <si>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</si>
  <si>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</si>
  <si>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</si>
  <si>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</si>
  <si>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</si>
  <si>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</si>
  <si>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</si>
  <si>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</si>
  <si>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</si>
  <si>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</si>
  <si>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</si>
  <si>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</si>
  <si>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</si>
  <si>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</si>
  <si>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</si>
  <si>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</si>
  <si>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</si>
  <si>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</si>
  <si>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</si>
  <si>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</si>
  <si>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</si>
  <si>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</si>
  <si>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</si>
  <si>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</si>
  <si>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</si>
  <si>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</si>
  <si>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</si>
  <si>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</si>
  <si>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</si>
  <si>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</si>
  <si>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</si>
  <si>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</si>
  <si>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</si>
  <si>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</si>
  <si>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</si>
  <si>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</si>
  <si>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</si>
  <si>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</si>
  <si>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</si>
  <si>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</si>
  <si>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</si>
  <si>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</si>
  <si>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</si>
  <si>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</si>
  <si>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</si>
  <si>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</si>
  <si>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</si>
  <si>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</si>
  <si>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</si>
  <si>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</si>
  <si>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</si>
  <si>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</si>
  <si>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</si>
  <si>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</si>
  <si>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</si>
  <si>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</si>
  <si>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</si>
  <si>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</si>
  <si>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</si>
  <si>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</si>
  <si>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</si>
  <si>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</si>
  <si>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</si>
  <si>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</si>
  <si>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</si>
  <si>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</si>
  <si>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</si>
  <si>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</si>
  <si>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</si>
  <si>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</si>
  <si>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</si>
  <si>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</si>
  <si>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</si>
  <si>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</si>
  <si>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</si>
  <si>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</si>
  <si>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</si>
  <si>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</si>
  <si>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</si>
  <si>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</si>
  <si>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</si>
  <si>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</si>
  <si>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</si>
  <si>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</si>
  <si>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</si>
  <si>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</si>
  <si>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</si>
  <si>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</si>
  <si>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</si>
  <si>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</si>
  <si>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</si>
  <si>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</si>
  <si>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</si>
  <si>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</si>
  <si>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</si>
  <si>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</si>
  <si>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</si>
  <si>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</si>
  <si>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</si>
  <si>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</si>
  <si>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</si>
  <si>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</si>
  <si>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</si>
  <si>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</si>
  <si>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</si>
  <si>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</si>
  <si>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</si>
  <si>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</si>
  <si>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</si>
  <si>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</si>
  <si>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</si>
  <si>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</si>
  <si>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</si>
  <si>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</si>
  <si>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</si>
  <si>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</si>
  <si>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</si>
  <si>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</si>
  <si>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</si>
  <si>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</si>
  <si>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</si>
  <si>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</si>
  <si>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</si>
  <si>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</si>
  <si>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</si>
  <si>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</si>
  <si>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</si>
  <si>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</si>
  <si>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</si>
  <si>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</si>
  <si>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</si>
  <si>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</si>
  <si>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</si>
  <si>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</si>
  <si>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</si>
  <si>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</si>
  <si>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</si>
  <si>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</si>
  <si>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</si>
  <si>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</si>
  <si>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</si>
  <si>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</si>
  <si>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</si>
  <si>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</si>
  <si>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</si>
  <si>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</si>
  <si>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</si>
  <si>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</si>
  <si>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</si>
  <si>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</si>
  <si>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</si>
  <si>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</si>
  <si>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</si>
  <si>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</si>
  <si>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</si>
  <si>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</si>
  <si>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</si>
  <si>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</si>
  <si>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</si>
  <si>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</si>
  <si>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</si>
  <si>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</si>
  <si>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</si>
  <si>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</si>
  <si>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</si>
  <si>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</si>
  <si>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</si>
  <si>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</si>
  <si>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</si>
  <si>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</si>
  <si>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</si>
  <si>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</si>
  <si>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</si>
  <si>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</si>
  <si>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</si>
  <si>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</si>
  <si>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</si>
  <si>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</si>
  <si>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</si>
  <si>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</si>
  <si>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</si>
  <si>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</si>
  <si>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</si>
  <si>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</si>
  <si>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</si>
  <si>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</si>
  <si>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</si>
  <si>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</si>
  <si>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</si>
  <si>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</si>
  <si>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</si>
  <si>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</si>
  <si>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</si>
  <si>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</si>
  <si>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</si>
  <si>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</si>
  <si>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</si>
  <si>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</si>
  <si>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</si>
  <si>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</si>
  <si>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</si>
  <si>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</si>
  <si>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</si>
  <si>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</si>
  <si>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</si>
  <si>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</si>
  <si>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</si>
  <si>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</si>
  <si>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</si>
  <si>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</si>
  <si>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</si>
  <si>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</si>
  <si>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</si>
  <si>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</si>
  <si>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</si>
  <si>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</si>
  <si>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</si>
  <si>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</si>
  <si>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</si>
  <si>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</si>
  <si>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</si>
  <si>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</si>
  <si>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</si>
  <si>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</si>
  <si>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</si>
  <si>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</si>
  <si>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</si>
  <si>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</si>
  <si>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</si>
  <si>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</si>
  <si>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</si>
  <si>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</si>
  <si>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</si>
  <si>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</si>
  <si>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</si>
  <si>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</si>
  <si>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</si>
  <si>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</si>
  <si>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</si>
  <si>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</si>
  <si>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</si>
  <si>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</si>
  <si>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</si>
  <si>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</si>
  <si>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</si>
  <si>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</si>
  <si>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</si>
  <si>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</si>
  <si>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</si>
  <si>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</si>
  <si>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</si>
  <si>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</si>
  <si>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</si>
  <si>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</si>
  <si>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</si>
  <si>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</si>
  <si>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</si>
  <si>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</si>
  <si>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</si>
  <si>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</si>
  <si>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</si>
  <si>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</si>
  <si>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</si>
  <si>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</si>
  <si>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</si>
  <si>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</si>
  <si>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</si>
  <si>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</si>
  <si>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</si>
  <si>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</si>
  <si>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</si>
  <si>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</si>
  <si>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</si>
  <si>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</si>
  <si>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</si>
  <si>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</si>
  <si>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</si>
  <si>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</si>
  <si>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</si>
  <si>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</si>
  <si>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</si>
  <si>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</si>
  <si>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</si>
  <si>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</si>
  <si>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</si>
  <si>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</si>
  <si>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</si>
  <si>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</si>
  <si>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</si>
  <si>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</si>
  <si>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</si>
  <si>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</si>
  <si>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</si>
  <si>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</si>
  <si>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</si>
  <si>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</si>
  <si>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</si>
  <si>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</si>
  <si>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</si>
  <si>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</si>
  <si>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</si>
  <si>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</si>
  <si>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</si>
  <si>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</si>
  <si>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</si>
  <si>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</si>
  <si>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</si>
  <si>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</si>
  <si>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</si>
  <si>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</si>
  <si>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</si>
  <si>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</si>
  <si>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</si>
  <si>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</si>
  <si>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</si>
  <si>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</si>
  <si>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</si>
  <si>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</si>
  <si>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</si>
  <si>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</si>
  <si>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</si>
  <si>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</si>
  <si>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</si>
  <si>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</si>
  <si>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</si>
  <si>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</si>
  <si>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</si>
  <si>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</si>
  <si>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</si>
  <si>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</si>
  <si>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</si>
  <si>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</si>
  <si>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</si>
  <si>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</si>
  <si>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</si>
  <si>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</si>
  <si>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</si>
  <si>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</si>
  <si>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</si>
  <si>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</si>
  <si>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</si>
  <si>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</si>
  <si>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</si>
  <si>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</si>
  <si>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</si>
  <si>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</si>
  <si>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</si>
  <si>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</si>
  <si>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</si>
  <si>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</si>
  <si>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</si>
  <si>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</si>
  <si>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</si>
  <si>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</si>
  <si>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</si>
  <si>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</si>
  <si>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</si>
  <si>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</si>
  <si>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</si>
  <si>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</si>
  <si>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</si>
  <si>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</si>
  <si>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</si>
  <si>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</si>
  <si>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</si>
  <si>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</si>
  <si>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</si>
  <si>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</si>
  <si>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</si>
  <si>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</si>
  <si>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</si>
  <si>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</si>
  <si>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</si>
  <si>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</si>
  <si>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</si>
  <si>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</si>
  <si>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</si>
  <si>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</si>
  <si>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</si>
  <si>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</si>
  <si>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</si>
  <si>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</si>
  <si>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</si>
  <si>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</si>
  <si>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</si>
  <si>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</si>
  <si>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</si>
  <si>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</si>
  <si>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</si>
  <si>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</si>
  <si>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</si>
  <si>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</si>
  <si>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</si>
  <si>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</si>
  <si>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</si>
  <si>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</si>
  <si>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</si>
  <si>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</si>
  <si>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</si>
  <si>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</si>
  <si>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</si>
  <si>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</si>
  <si>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</si>
  <si>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</si>
  <si>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</si>
  <si>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</si>
  <si>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</si>
  <si>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</si>
  <si>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</si>
  <si>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</si>
  <si>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</si>
  <si>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</si>
  <si>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</si>
  <si>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</si>
  <si>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</si>
  <si>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</si>
  <si>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</si>
  <si>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</si>
  <si>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</si>
  <si>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</si>
  <si>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</si>
  <si>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</si>
  <si>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</si>
  <si>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</si>
  <si>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</si>
  <si>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</si>
  <si>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</si>
  <si>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</si>
  <si>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</si>
  <si>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</si>
  <si>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</si>
  <si>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</si>
  <si>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</si>
  <si>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</si>
  <si>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</si>
  <si>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</si>
  <si>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</si>
  <si>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</si>
  <si>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</si>
  <si>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</si>
  <si>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</si>
  <si>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</si>
  <si>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</si>
  <si>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</si>
  <si>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</si>
  <si>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</si>
  <si>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</si>
  <si>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</si>
  <si>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</si>
  <si>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</si>
  <si>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</si>
  <si>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</si>
  <si>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</si>
  <si>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</si>
  <si>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</si>
  <si>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</si>
  <si>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</si>
  <si>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</si>
  <si>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</si>
  <si>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</si>
  <si>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</si>
  <si>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</si>
  <si>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</si>
  <si>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</si>
  <si>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</si>
  <si>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</si>
  <si>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</si>
  <si>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</si>
  <si>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</si>
  <si>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</si>
  <si>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</si>
  <si>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</si>
  <si>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</si>
  <si>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</si>
  <si>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</si>
  <si>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</si>
  <si>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</si>
  <si>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</si>
  <si>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</si>
  <si>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</si>
  <si>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</si>
  <si>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</si>
  <si>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</si>
  <si>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</si>
  <si>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</si>
  <si>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</si>
  <si>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</si>
  <si>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</si>
  <si>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</si>
  <si>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</si>
  <si>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</si>
  <si>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</si>
  <si>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</si>
  <si>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</si>
  <si>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</si>
  <si>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</si>
  <si>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</si>
  <si>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</si>
  <si>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</si>
  <si>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</si>
  <si>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</si>
  <si>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</si>
  <si>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</si>
  <si>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</si>
  <si>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</si>
  <si>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</si>
  <si>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</si>
  <si>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</si>
  <si>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</si>
  <si>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</si>
  <si>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</si>
  <si>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</si>
  <si>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</si>
  <si>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</si>
  <si>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</si>
  <si>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</si>
  <si>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</si>
  <si>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</si>
  <si>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</si>
  <si>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</si>
  <si>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</si>
  <si>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</si>
  <si>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</si>
  <si>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</si>
  <si>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</si>
  <si>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</si>
  <si>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</si>
  <si>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</si>
  <si>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</si>
  <si>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</si>
  <si>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</si>
  <si>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</si>
  <si>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</si>
  <si>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</si>
  <si>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</si>
  <si>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</si>
  <si>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</si>
  <si>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</si>
  <si>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</si>
  <si>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</si>
  <si>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</si>
  <si>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</si>
  <si>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</si>
  <si>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</si>
  <si>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</si>
  <si>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</si>
  <si>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</si>
  <si>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</si>
  <si>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</si>
  <si>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</si>
  <si>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</si>
  <si>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</si>
  <si>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</si>
  <si>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</si>
  <si>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</si>
  <si>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</si>
  <si>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</si>
  <si>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</si>
  <si>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</si>
  <si>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</si>
  <si>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</si>
  <si>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</si>
  <si>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</si>
  <si>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</si>
  <si>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</si>
  <si>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</si>
  <si>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</si>
  <si>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</si>
  <si>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</si>
  <si>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</si>
  <si>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</si>
  <si>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</si>
  <si>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</si>
  <si>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</si>
  <si>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</si>
  <si>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</si>
  <si>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</si>
  <si>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</si>
  <si>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</si>
  <si>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</si>
  <si>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</si>
  <si>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</si>
  <si>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</si>
  <si>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</si>
  <si>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</si>
  <si>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</si>
  <si>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</si>
  <si>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</si>
  <si>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</si>
  <si>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</si>
  <si>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</si>
  <si>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</si>
  <si>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</si>
  <si>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</si>
  <si>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</si>
  <si>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</si>
  <si>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</si>
  <si>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</si>
  <si>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</si>
  <si>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</si>
  <si>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</si>
  <si>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</si>
  <si>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</si>
  <si>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</si>
  <si>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</si>
  <si>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</si>
  <si>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</si>
  <si>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</si>
  <si>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</si>
  <si>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</si>
  <si>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</si>
  <si>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</si>
  <si>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</si>
  <si>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</si>
  <si>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</si>
  <si>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</si>
  <si>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</si>
  <si>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</si>
  <si>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</si>
  <si>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</si>
  <si>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</si>
  <si>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</si>
  <si>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</si>
  <si>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</si>
  <si>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</si>
  <si>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</si>
  <si>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</si>
  <si>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</si>
  <si>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</si>
  <si>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</si>
  <si>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</si>
  <si>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</si>
  <si>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</si>
  <si>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</si>
  <si>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</si>
  <si>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</si>
  <si>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</si>
  <si>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</si>
  <si>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</si>
  <si>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</si>
  <si>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</si>
  <si>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</si>
  <si>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</si>
  <si>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</si>
  <si>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</si>
  <si>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</si>
  <si>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</si>
  <si>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</si>
  <si>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</si>
  <si>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</si>
  <si>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</si>
  <si>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</si>
  <si>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</si>
  <si>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</si>
  <si>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</si>
  <si>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</si>
  <si>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</si>
  <si>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</si>
  <si>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</si>
  <si>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</si>
  <si>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</si>
  <si>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</si>
  <si>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</si>
  <si>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</si>
  <si>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</si>
  <si>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</si>
  <si>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</si>
  <si>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</si>
  <si>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</si>
  <si>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</si>
  <si>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</si>
  <si>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</si>
  <si>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</si>
  <si>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</si>
  <si>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</si>
  <si>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</si>
  <si>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</si>
  <si>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</si>
  <si>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</si>
  <si>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</si>
  <si>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</si>
  <si>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</si>
  <si>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</si>
  <si>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</si>
  <si>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</si>
  <si>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</si>
  <si>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</si>
  <si>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</si>
  <si>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</si>
  <si>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</si>
  <si>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</si>
  <si>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</si>
  <si>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</si>
  <si>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</si>
  <si>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</si>
  <si>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</si>
  <si>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</si>
  <si>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</si>
  <si>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</si>
  <si>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</si>
  <si>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</si>
  <si>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</si>
  <si>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</si>
  <si>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</si>
  <si>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</si>
  <si>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</si>
  <si>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</si>
  <si>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</si>
  <si>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</si>
  <si>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</si>
  <si>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</si>
  <si>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</si>
  <si>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</si>
  <si>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</si>
  <si>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</si>
  <si>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</si>
  <si>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</si>
  <si>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</si>
  <si>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</si>
  <si>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</si>
  <si>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</si>
  <si>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</si>
  <si>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</si>
  <si>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</si>
  <si>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</si>
  <si>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</si>
  <si>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</si>
  <si>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</si>
  <si>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</si>
  <si>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</si>
  <si>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</si>
  <si>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</si>
  <si>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</si>
  <si>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</si>
  <si>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</si>
  <si>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</si>
  <si>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</si>
  <si>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</si>
  <si>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</si>
  <si>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</si>
  <si>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</si>
  <si>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</si>
  <si>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</si>
  <si>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</si>
  <si>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</si>
  <si>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</si>
  <si>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</si>
  <si>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</si>
  <si>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</si>
  <si>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</si>
  <si>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</si>
  <si>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</si>
  <si>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</si>
  <si>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</si>
  <si>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</si>
  <si>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</si>
  <si>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</si>
  <si>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</si>
  <si>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</si>
  <si>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</si>
  <si>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</si>
  <si>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</si>
  <si>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</si>
  <si>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</si>
  <si>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</si>
  <si>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</si>
  <si>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</si>
  <si>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</si>
  <si>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</si>
  <si>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</si>
  <si>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</si>
  <si>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</si>
  <si>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</si>
  <si>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</si>
  <si>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</si>
  <si>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</si>
  <si>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</si>
  <si>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</si>
  <si>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</si>
  <si>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</si>
  <si>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</si>
  <si>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</si>
  <si>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</si>
  <si>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</si>
  <si>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</si>
  <si>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</si>
  <si>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</si>
  <si>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</si>
  <si>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</si>
  <si>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</si>
  <si>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</si>
  <si>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</si>
  <si>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</si>
  <si>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</si>
  <si>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</si>
  <si>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</si>
  <si>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</si>
  <si>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</si>
  <si>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</si>
  <si>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</si>
  <si>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</si>
  <si>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</si>
  <si>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</si>
  <si>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</si>
  <si>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</si>
  <si>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</si>
  <si>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</si>
  <si>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</si>
  <si>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</si>
  <si>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</si>
  <si>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</si>
  <si>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</si>
  <si>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</si>
  <si>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</si>
  <si>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</si>
  <si>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</si>
  <si>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</si>
  <si>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</si>
  <si>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</si>
  <si>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</si>
  <si>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</si>
  <si>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</si>
  <si>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</si>
  <si>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</si>
  <si>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</si>
  <si>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</si>
  <si>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</si>
  <si>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</si>
  <si>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</si>
  <si>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</si>
  <si>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</si>
  <si>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</si>
  <si>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</si>
  <si>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</si>
  <si>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</si>
  <si>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</si>
  <si>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</si>
  <si>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</si>
  <si>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</si>
  <si>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</si>
  <si>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</si>
  <si>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</si>
  <si>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</si>
  <si>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</si>
  <si>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</si>
  <si>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</si>
  <si>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</si>
  <si>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</si>
  <si>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</si>
  <si>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</si>
  <si>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</si>
  <si>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</si>
  <si>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</si>
  <si>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</si>
  <si>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</si>
  <si>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</si>
  <si>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</si>
  <si>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</si>
  <si>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</si>
  <si>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</si>
  <si>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</si>
  <si>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</si>
  <si>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</si>
  <si>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</si>
  <si>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</si>
  <si>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</si>
  <si>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</si>
  <si>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</si>
  <si>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</si>
  <si>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</si>
  <si>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</si>
  <si>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</si>
  <si>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</si>
  <si>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</si>
  <si>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</si>
  <si>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</si>
  <si>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</si>
  <si>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</si>
  <si>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</si>
  <si>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</si>
  <si>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</si>
  <si>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</si>
  <si>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</si>
  <si>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</si>
  <si>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</si>
  <si>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</si>
  <si>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</si>
  <si>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</si>
  <si>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</si>
  <si>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</si>
  <si>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</si>
  <si>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</si>
  <si>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</si>
  <si>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</si>
  <si>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</si>
  <si>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</si>
  <si>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</si>
  <si>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</si>
  <si>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</si>
  <si>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</si>
  <si>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</si>
  <si>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</si>
  <si>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</si>
  <si>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</si>
  <si>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</si>
  <si>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</si>
  <si>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</si>
  <si>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</si>
  <si>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</si>
  <si>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</si>
  <si>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</si>
  <si>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</si>
  <si>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</si>
  <si>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</si>
  <si>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</si>
  <si>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</si>
  <si>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</si>
  <si>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</si>
  <si>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</si>
  <si>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</si>
  <si>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</si>
  <si>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</si>
  <si>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</si>
  <si>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</si>
  <si>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</si>
  <si>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</si>
  <si>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</si>
  <si>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</si>
  <si>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</si>
  <si>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</si>
  <si>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</si>
  <si>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</si>
  <si>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</si>
  <si>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</si>
  <si>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</si>
  <si>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</si>
  <si>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</si>
  <si>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</si>
  <si>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</si>
  <si>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</si>
  <si>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</si>
  <si>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</si>
  <si>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</si>
  <si>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</si>
  <si>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</si>
  <si>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</si>
  <si>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</si>
  <si>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</si>
  <si>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</si>
  <si>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</si>
  <si>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</si>
  <si>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</si>
  <si>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</si>
  <si>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</si>
  <si>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</si>
  <si>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</si>
  <si>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</si>
  <si>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</si>
  <si>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</si>
  <si>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</si>
  <si>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</si>
  <si>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</si>
  <si>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</si>
  <si>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</si>
  <si>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</si>
  <si>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</si>
  <si>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</si>
  <si>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</si>
  <si>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</si>
  <si>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</si>
  <si>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</si>
  <si>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</si>
  <si>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</si>
  <si>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</si>
  <si>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</si>
  <si>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</si>
  <si>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</si>
  <si>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</si>
  <si>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</si>
  <si>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</si>
  <si>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</si>
  <si>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</si>
  <si>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</si>
  <si>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</si>
  <si>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</si>
  <si>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</si>
  <si>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</si>
  <si>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</si>
  <si>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</si>
  <si>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</si>
  <si>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</si>
  <si>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</si>
  <si>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</si>
  <si>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</si>
  <si>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</si>
  <si>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</si>
  <si>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</si>
  <si>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</si>
  <si>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</si>
  <si>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</si>
  <si>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</si>
  <si>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</si>
  <si>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</si>
  <si>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</si>
  <si>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</si>
  <si>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</si>
  <si>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</si>
  <si>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</si>
  <si>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</si>
  <si>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</si>
  <si>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</si>
  <si>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</si>
  <si>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</si>
  <si>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</si>
  <si>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</si>
  <si>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</si>
  <si>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</si>
  <si>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</si>
  <si>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</si>
  <si>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</si>
  <si>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</si>
  <si>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</si>
  <si>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</si>
  <si>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</si>
  <si>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</si>
  <si>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</si>
  <si>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</si>
  <si>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</si>
  <si>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</si>
  <si>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</si>
  <si>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</si>
  <si>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</si>
  <si>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</si>
  <si>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</si>
  <si>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</si>
  <si>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</si>
  <si>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</si>
  <si>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</si>
  <si>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</si>
  <si>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</si>
  <si>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</si>
  <si>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</si>
  <si>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</si>
  <si>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</si>
  <si>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</si>
  <si>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</si>
  <si>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</si>
  <si>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</si>
  <si>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</si>
  <si>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</si>
  <si>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</si>
  <si>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</si>
  <si>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</si>
  <si>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</si>
  <si>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</si>
  <si>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</si>
  <si>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</si>
  <si>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</si>
  <si>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</si>
  <si>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</si>
  <si>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</si>
  <si>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</si>
  <si>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</si>
  <si>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</si>
  <si>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</si>
  <si>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</si>
  <si>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</si>
  <si>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</si>
  <si>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</si>
  <si>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</si>
  <si>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</si>
  <si>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</si>
  <si>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</si>
  <si>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</si>
  <si>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</si>
  <si>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</si>
  <si>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</si>
  <si>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</si>
  <si>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</si>
  <si>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</si>
  <si>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</si>
  <si>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</si>
  <si>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</si>
  <si>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</si>
  <si>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</si>
  <si>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</si>
  <si>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</si>
  <si>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</si>
  <si>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</si>
  <si>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</si>
  <si>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</si>
  <si>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</si>
  <si>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</si>
  <si>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</si>
  <si>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</si>
  <si>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</si>
  <si>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</si>
  <si>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</si>
  <si>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</si>
  <si>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</si>
  <si>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</si>
  <si>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</si>
  <si>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</si>
  <si>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</si>
  <si>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</si>
  <si>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</si>
  <si>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</si>
  <si>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</si>
  <si>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</si>
  <si>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</si>
  <si>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</si>
  <si>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</si>
  <si>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</si>
  <si>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</si>
  <si>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</si>
  <si>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</si>
  <si>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</si>
  <si>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</si>
  <si>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</si>
  <si>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</si>
  <si>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</si>
  <si>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</si>
  <si>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</si>
  <si>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</si>
  <si>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</si>
  <si>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</si>
  <si>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</si>
  <si>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</si>
  <si>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</si>
  <si>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</si>
  <si>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</si>
  <si>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</si>
  <si>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</si>
  <si>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</si>
  <si>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</si>
  <si>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</si>
  <si>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</si>
  <si>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</si>
  <si>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</si>
  <si>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</si>
  <si>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</si>
  <si>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</si>
  <si>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</si>
  <si>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</si>
  <si>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</si>
  <si>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</si>
  <si>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</si>
  <si>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</si>
  <si>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</si>
  <si>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</si>
  <si>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</si>
  <si>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</si>
  <si>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</si>
  <si>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</si>
  <si>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</si>
  <si>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</si>
  <si>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</si>
  <si>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</si>
  <si>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</si>
  <si>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</si>
  <si>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</si>
  <si>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</si>
  <si>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</si>
  <si>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</si>
  <si>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</si>
  <si>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</si>
  <si>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</si>
  <si>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</si>
  <si>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</si>
  <si>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</si>
  <si>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</si>
  <si>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</si>
  <si>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</si>
  <si>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</si>
  <si>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</si>
  <si>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</si>
  <si>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</si>
  <si>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</si>
  <si>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</si>
  <si>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</si>
  <si>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</si>
  <si>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</si>
  <si>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</si>
  <si>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</si>
  <si>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</si>
  <si>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</si>
  <si>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</si>
  <si>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</si>
  <si>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</si>
  <si>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</si>
  <si>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</si>
  <si>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</si>
  <si>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</si>
  <si>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</si>
  <si>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</si>
  <si>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</si>
  <si>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</si>
  <si>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</si>
  <si>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</si>
  <si>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</si>
  <si>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</si>
  <si>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</si>
  <si>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</si>
  <si>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</si>
  <si>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</si>
  <si>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</si>
  <si>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</si>
  <si>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</si>
  <si>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</si>
  <si>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</si>
  <si>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</si>
  <si>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</si>
  <si>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</si>
  <si>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</si>
  <si>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</si>
  <si>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</si>
  <si>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</si>
  <si>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</si>
  <si>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</si>
  <si>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</si>
  <si>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</si>
  <si>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</si>
  <si>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</si>
  <si>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</si>
  <si>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</si>
  <si>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</si>
  <si>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</si>
  <si>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</si>
  <si>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</si>
  <si>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</si>
  <si>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</si>
  <si>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</si>
  <si>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</si>
  <si>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</si>
  <si>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</si>
  <si>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</si>
  <si>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</si>
  <si>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</si>
  <si>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</si>
  <si>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</si>
  <si>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</si>
  <si>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</si>
  <si>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</si>
  <si>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</si>
  <si>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</si>
  <si>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</si>
  <si>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</si>
  <si>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</si>
  <si>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</si>
  <si>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</si>
  <si>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</si>
  <si>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</si>
  <si>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</si>
  <si>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</si>
  <si>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</si>
  <si>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</si>
  <si>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</si>
  <si>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</si>
  <si>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</si>
  <si>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</si>
  <si>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</si>
  <si>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</si>
  <si>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</si>
  <si>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</si>
  <si>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</si>
  <si>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</si>
  <si>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</si>
  <si>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</si>
  <si>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</si>
  <si>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</si>
  <si>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</si>
  <si>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</si>
  <si>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</si>
  <si>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</si>
  <si>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</si>
  <si>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</si>
  <si>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</si>
  <si>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</si>
  <si>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</si>
  <si>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</si>
  <si>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</si>
  <si>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</si>
  <si>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</si>
  <si>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</si>
  <si>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</si>
  <si>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</si>
  <si>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</si>
  <si>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</si>
  <si>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</si>
  <si>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</si>
  <si>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</si>
  <si>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</si>
  <si>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</si>
  <si>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</si>
  <si>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</si>
  <si>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</si>
  <si>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</si>
  <si>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</si>
  <si>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</si>
  <si>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</si>
  <si>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</si>
  <si>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</si>
  <si>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</si>
  <si>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</si>
  <si>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</si>
  <si>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</si>
  <si>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</si>
  <si>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</si>
  <si>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</si>
  <si>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</si>
  <si>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</si>
  <si>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</si>
  <si>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</si>
  <si>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</si>
  <si>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</si>
  <si>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</si>
  <si>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</si>
  <si>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</si>
  <si>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</si>
  <si>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</si>
  <si>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</si>
  <si>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</si>
  <si>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</si>
  <si>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</si>
  <si>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</si>
  <si>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</si>
  <si>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</si>
  <si>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</si>
  <si>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</si>
  <si>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</si>
  <si>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</si>
  <si>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</si>
  <si>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</si>
  <si>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</si>
  <si>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</si>
  <si>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</si>
  <si>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</si>
  <si>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</si>
  <si>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</si>
  <si>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</si>
  <si>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</si>
  <si>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</si>
  <si>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</si>
  <si>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</si>
  <si>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</si>
  <si>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</si>
  <si>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</si>
  <si>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</si>
  <si>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</si>
  <si>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</si>
  <si>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</si>
  <si>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</si>
  <si>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</si>
  <si>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</si>
  <si>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</si>
  <si>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</si>
  <si>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</si>
  <si>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</si>
  <si>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</si>
  <si>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</si>
  <si>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</si>
  <si>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</si>
  <si>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</si>
  <si>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</si>
  <si>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</si>
  <si>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</si>
  <si>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</si>
  <si>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</si>
  <si>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</si>
  <si>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</si>
  <si>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</si>
  <si>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</si>
  <si>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</si>
  <si>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</si>
  <si>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</si>
  <si>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</si>
  <si>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</si>
  <si>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</si>
  <si>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</si>
  <si>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</si>
  <si>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</si>
  <si>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</si>
  <si>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</si>
  <si>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</si>
  <si>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</si>
  <si>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</si>
  <si>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</si>
  <si>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</si>
  <si>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</si>
  <si>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</si>
  <si>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</si>
  <si>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</si>
  <si>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</si>
  <si>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</si>
  <si>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</si>
  <si>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</si>
  <si>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</si>
  <si>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</si>
  <si>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</si>
  <si>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</si>
  <si>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</si>
  <si>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</si>
  <si>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</si>
  <si>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</si>
  <si>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</si>
  <si>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</si>
  <si>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</si>
  <si>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</si>
  <si>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</si>
  <si>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</si>
  <si>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</si>
  <si>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</si>
  <si>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</si>
  <si>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</si>
  <si>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</si>
  <si>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</si>
  <si>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</si>
  <si>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</si>
  <si>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</si>
  <si>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</si>
  <si>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</si>
  <si>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</si>
  <si>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</si>
  <si>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</si>
  <si>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</si>
  <si>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</si>
  <si>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</si>
  <si>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</si>
  <si>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</si>
  <si>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</si>
  <si>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</si>
  <si>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</si>
  <si>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</si>
  <si>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</si>
  <si>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</si>
  <si>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</si>
  <si>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</si>
  <si>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</si>
  <si>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</si>
  <si>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</si>
  <si>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</si>
  <si>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</si>
  <si>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</si>
  <si>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</si>
  <si>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</si>
  <si>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</si>
  <si>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</si>
  <si>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</si>
  <si>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</si>
  <si>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</si>
  <si>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</si>
  <si>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</si>
  <si>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</si>
  <si>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</si>
  <si>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</si>
  <si>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</si>
  <si>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</si>
  <si>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</si>
  <si>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</si>
  <si>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</si>
  <si>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</si>
  <si>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</si>
  <si>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</si>
  <si>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</si>
  <si>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</si>
  <si>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</si>
  <si>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</si>
  <si>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</si>
  <si>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</si>
  <si>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</si>
  <si>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</si>
  <si>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</si>
  <si>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</si>
  <si>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</si>
  <si>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</si>
  <si>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</si>
  <si>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</si>
  <si>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</si>
  <si>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</si>
  <si>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</si>
  <si>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</si>
  <si>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</si>
  <si>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</si>
  <si>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</si>
  <si>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</si>
  <si>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</si>
  <si>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</si>
  <si>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</si>
  <si>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</si>
  <si>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</si>
  <si>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</si>
  <si>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</si>
  <si>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</si>
  <si>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</si>
  <si>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</si>
  <si>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</si>
  <si>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</si>
  <si>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</si>
  <si>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</si>
  <si>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</si>
  <si>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</si>
  <si>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</si>
  <si>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</si>
  <si>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</si>
  <si>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</si>
  <si>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</si>
  <si>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</si>
  <si>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</si>
  <si>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</si>
  <si>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</si>
  <si>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</si>
  <si>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</si>
  <si>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</si>
  <si>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</si>
  <si>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</si>
  <si>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</si>
  <si>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</si>
  <si>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</si>
  <si>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</si>
  <si>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</si>
  <si>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</si>
  <si>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</si>
  <si>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</si>
  <si>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</si>
  <si>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</si>
  <si>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</si>
  <si>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</si>
  <si>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</si>
  <si>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</si>
  <si>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</si>
  <si>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</si>
  <si>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</si>
  <si>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</si>
  <si>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</si>
  <si>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</si>
  <si>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</si>
  <si>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</si>
  <si>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</si>
  <si>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</si>
  <si>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</si>
  <si>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</si>
  <si>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</si>
  <si>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</si>
  <si>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</si>
  <si>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</si>
  <si>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</si>
  <si>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</si>
  <si>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</si>
  <si>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</si>
  <si>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</si>
  <si>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</si>
  <si>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</si>
  <si>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</si>
  <si>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</si>
  <si>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</si>
  <si>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</si>
  <si>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</si>
  <si>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</si>
  <si>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</si>
  <si>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</si>
  <si>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</si>
  <si>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</si>
  <si>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</si>
  <si>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</si>
  <si>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</si>
  <si>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</si>
  <si>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</si>
  <si>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</si>
  <si>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</si>
  <si>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</si>
  <si>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</si>
  <si>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</si>
  <si>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</si>
  <si>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</si>
  <si>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</si>
  <si>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</si>
  <si>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</si>
  <si>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</si>
  <si>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</si>
  <si>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</si>
  <si>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</si>
  <si>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</si>
  <si>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</si>
  <si>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</si>
  <si>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</si>
  <si>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</si>
  <si>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</si>
  <si>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</si>
  <si>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</si>
  <si>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</si>
  <si>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</si>
  <si>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</si>
  <si>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</si>
  <si>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</si>
  <si>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</si>
  <si>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</si>
  <si>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</si>
  <si>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</si>
  <si>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</si>
  <si>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</si>
  <si>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</si>
  <si>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</si>
  <si>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</si>
  <si>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</si>
  <si>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</si>
  <si>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</si>
  <si>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</si>
  <si>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</si>
  <si>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</si>
  <si>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</si>
  <si>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</si>
  <si>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</si>
  <si>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</si>
  <si>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</si>
  <si>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</si>
  <si>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</si>
  <si>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</si>
  <si>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</si>
  <si>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</si>
  <si>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</si>
  <si>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</si>
  <si>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</si>
  <si>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</si>
  <si>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</si>
  <si>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</si>
  <si>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</si>
  <si>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</si>
  <si>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</si>
  <si>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</si>
  <si>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</si>
  <si>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</si>
  <si>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</si>
  <si>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</si>
  <si>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</si>
  <si>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</si>
  <si>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</si>
  <si>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</si>
  <si>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</si>
  <si>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</si>
  <si>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</si>
  <si>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</si>
  <si>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</si>
  <si>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</si>
  <si>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</si>
  <si>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</si>
  <si>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</si>
  <si>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</si>
  <si>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</si>
  <si>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</si>
  <si>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</si>
  <si>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</si>
  <si>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</si>
  <si>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</si>
  <si>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</si>
  <si>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</si>
  <si>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</si>
  <si>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</si>
  <si>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</si>
  <si>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</si>
  <si>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</si>
  <si>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</si>
  <si>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</si>
  <si>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</si>
  <si>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</si>
  <si>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</si>
  <si>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</si>
  <si>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</si>
  <si>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</si>
  <si>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</si>
  <si>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</si>
  <si>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</si>
  <si>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</si>
  <si>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</si>
  <si>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</si>
  <si>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</si>
  <si>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</si>
  <si>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</si>
  <si>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</si>
  <si>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</si>
  <si>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</si>
  <si>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</si>
  <si>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</si>
  <si>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</si>
  <si>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</si>
  <si>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</si>
  <si>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</si>
  <si>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</si>
  <si>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</si>
  <si>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</si>
  <si>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</si>
  <si>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</si>
  <si>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</si>
  <si>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</si>
  <si>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</si>
  <si>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</si>
  <si>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</si>
  <si>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</si>
  <si>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</si>
  <si>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</si>
  <si>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</si>
  <si>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</si>
  <si>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</si>
  <si>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</si>
  <si>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</si>
  <si>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</si>
  <si>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</si>
  <si>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</si>
  <si>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</si>
  <si>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</si>
  <si>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</si>
  <si>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</si>
  <si>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</si>
  <si>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</si>
  <si>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</si>
  <si>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</si>
  <si>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</si>
  <si>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</si>
  <si>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</si>
  <si>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</si>
  <si>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</si>
  <si>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</si>
  <si>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</si>
  <si>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</si>
  <si>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</si>
  <si>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</si>
  <si>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</si>
  <si>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</si>
  <si>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</si>
  <si>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</si>
  <si>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</si>
  <si>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</si>
  <si>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</si>
  <si>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</si>
  <si>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</si>
  <si>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</si>
  <si>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</si>
  <si>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</si>
  <si>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</si>
  <si>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</si>
  <si>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</si>
  <si>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</si>
  <si>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</si>
  <si>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</si>
  <si>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</si>
  <si>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</si>
  <si>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</si>
  <si>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</si>
  <si>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</si>
  <si>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</si>
  <si>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</si>
  <si>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</si>
  <si>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</si>
  <si>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</si>
  <si>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</si>
  <si>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</si>
  <si>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</si>
  <si>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</si>
  <si>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</si>
  <si>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</si>
  <si>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</si>
  <si>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</si>
  <si>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</si>
  <si>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</si>
  <si>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</si>
  <si>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</si>
  <si>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</si>
  <si>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</si>
  <si>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</si>
  <si>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</si>
  <si>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</si>
  <si>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</si>
  <si>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</si>
  <si>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</si>
  <si>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</si>
  <si>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</si>
  <si>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</si>
  <si>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</si>
  <si>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</si>
  <si>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</si>
  <si>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</si>
  <si>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</si>
  <si>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</si>
  <si>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</si>
  <si>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</si>
  <si>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</si>
  <si>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</si>
  <si>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</si>
  <si>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</si>
  <si>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</si>
  <si>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</si>
  <si>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</si>
  <si>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</si>
  <si>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</si>
  <si>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</si>
  <si>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</si>
  <si>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</si>
  <si>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</si>
  <si>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</si>
  <si>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</si>
  <si>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</si>
  <si>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</si>
  <si>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</si>
  <si>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</si>
  <si>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</si>
  <si>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</si>
  <si>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</si>
  <si>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</si>
  <si>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</si>
  <si>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</si>
  <si>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</si>
  <si>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</si>
  <si>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</si>
  <si>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</si>
  <si>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</si>
  <si>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</si>
  <si>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</si>
  <si>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</si>
  <si>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</si>
  <si>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</si>
  <si>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</si>
  <si>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</si>
  <si>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</si>
  <si>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</si>
  <si>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</si>
  <si>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</si>
  <si>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</si>
  <si>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</si>
  <si>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</si>
  <si>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</si>
  <si>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</si>
  <si>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</si>
  <si>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</si>
  <si>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</si>
  <si>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</si>
  <si>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</si>
  <si>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</si>
  <si>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</si>
  <si>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</si>
  <si>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</si>
  <si>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</si>
  <si>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</si>
  <si>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</si>
  <si>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</si>
  <si>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</si>
  <si>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</si>
  <si>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</si>
  <si>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</si>
  <si>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</si>
  <si>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</si>
  <si>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</si>
  <si>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</si>
  <si>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</si>
  <si>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</si>
  <si>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</si>
  <si>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</si>
  <si>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</si>
  <si>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</si>
  <si>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</si>
  <si>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</si>
  <si>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</si>
  <si>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</si>
  <si>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</si>
  <si>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</si>
  <si>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</si>
  <si>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</si>
  <si>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</si>
  <si>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</si>
  <si>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</si>
  <si>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</si>
  <si>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</si>
  <si>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</si>
  <si>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</si>
  <si>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</si>
  <si>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</si>
  <si>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</si>
  <si>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</si>
  <si>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</si>
  <si>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</si>
  <si>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</si>
  <si>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</si>
  <si>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</si>
  <si>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</si>
  <si>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</si>
  <si>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</si>
  <si>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</si>
  <si>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</si>
  <si>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</si>
  <si>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</si>
  <si>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</si>
  <si>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</si>
  <si>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</si>
  <si>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</si>
  <si>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</si>
  <si>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</si>
  <si>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</si>
  <si>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</si>
  <si>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</si>
  <si>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</si>
  <si>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</si>
  <si>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</si>
  <si>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</si>
  <si>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</si>
  <si>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</si>
  <si>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</si>
  <si>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</si>
  <si>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</si>
  <si>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</si>
  <si>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</si>
  <si>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</si>
  <si>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</si>
  <si>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</si>
  <si>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</si>
  <si>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</si>
  <si>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</si>
  <si>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</si>
  <si>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</si>
  <si>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</si>
  <si>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</si>
  <si>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</si>
  <si>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</si>
  <si>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</si>
  <si>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</si>
  <si>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</si>
  <si>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</si>
  <si>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</si>
  <si>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</si>
  <si>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</si>
  <si>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</si>
  <si>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</si>
  <si>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</si>
  <si>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</si>
  <si>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</si>
  <si>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</si>
  <si>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</si>
  <si>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</si>
  <si>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</si>
  <si>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</si>
  <si>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</si>
  <si>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</si>
  <si>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</si>
  <si>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</si>
  <si>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</si>
  <si>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</si>
  <si>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</si>
  <si>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</si>
  <si>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</si>
  <si>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</si>
  <si>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</si>
  <si>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</si>
  <si>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</si>
  <si>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</si>
  <si>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</si>
  <si>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</si>
  <si>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</si>
  <si>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</si>
  <si>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</si>
  <si>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</si>
  <si>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</si>
  <si>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</si>
  <si>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</si>
  <si>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</si>
  <si>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</si>
  <si>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</si>
  <si>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</si>
  <si>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</si>
  <si>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</si>
  <si>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</si>
  <si>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</si>
  <si>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</si>
  <si>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</si>
  <si>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</si>
  <si>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</si>
  <si>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</si>
  <si>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</si>
  <si>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</si>
  <si>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</si>
  <si>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</si>
  <si>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</si>
  <si>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</si>
  <si>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</si>
  <si>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</si>
  <si>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</si>
  <si>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</si>
  <si>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</si>
  <si>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</si>
  <si>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</si>
  <si>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</si>
  <si>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</si>
  <si>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</si>
  <si>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</si>
  <si>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</si>
  <si>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</si>
  <si>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</si>
  <si>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</si>
  <si>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</si>
  <si>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</si>
  <si>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</si>
  <si>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</si>
  <si>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</si>
  <si>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</si>
  <si>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</si>
  <si>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</si>
  <si>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</si>
  <si>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</si>
  <si>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</si>
  <si>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</si>
  <si>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</si>
  <si>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</si>
  <si>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</si>
  <si>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</si>
  <si>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</si>
  <si>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</si>
  <si>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</si>
  <si>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</si>
  <si>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</si>
  <si>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</si>
  <si>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</si>
  <si>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</si>
  <si>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</si>
  <si>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</si>
  <si>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</si>
  <si>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</si>
  <si>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</si>
  <si>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</si>
  <si>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</si>
  <si>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</si>
  <si>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</si>
  <si>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</si>
  <si>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</si>
  <si>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</si>
  <si>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</si>
  <si>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</si>
  <si>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</si>
  <si>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</si>
  <si>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</si>
  <si>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</si>
  <si>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</si>
  <si>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</si>
  <si>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</si>
  <si>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</si>
  <si>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</si>
  <si>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</si>
  <si>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</si>
  <si>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</si>
  <si>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</si>
  <si>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</si>
  <si>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</si>
  <si>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</si>
  <si>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</si>
  <si>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</si>
  <si>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</si>
  <si>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</si>
  <si>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</si>
  <si>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</si>
  <si>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</si>
  <si>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</si>
  <si>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</si>
  <si>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</si>
  <si>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</si>
  <si>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</si>
  <si>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</si>
  <si>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</si>
  <si>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</si>
  <si>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</si>
  <si>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</si>
  <si>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</si>
  <si>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</si>
  <si>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</si>
  <si>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</si>
  <si>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</si>
  <si>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</si>
  <si>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</si>
  <si>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</si>
  <si>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</si>
  <si>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</si>
  <si>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</si>
  <si>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</si>
  <si>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</si>
  <si>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</si>
  <si>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</si>
  <si>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</si>
  <si>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</si>
  <si>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</si>
  <si>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</si>
  <si>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</si>
  <si>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</si>
  <si>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</si>
  <si>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</si>
  <si>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</si>
  <si>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</si>
  <si>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</si>
  <si>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</si>
  <si>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</si>
  <si>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</si>
  <si>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</si>
  <si>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</si>
  <si>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</si>
  <si>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</si>
  <si>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</si>
  <si>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</si>
  <si>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</si>
  <si>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</si>
  <si>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</si>
  <si>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</si>
  <si>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</si>
  <si>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</si>
  <si>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</si>
  <si>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</si>
  <si>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</si>
  <si>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</si>
  <si>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</si>
  <si>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</si>
  <si>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</si>
  <si>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</si>
  <si>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</si>
  <si>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</si>
  <si>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</si>
  <si>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</si>
  <si>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</si>
  <si>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</si>
  <si>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</si>
  <si>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</si>
  <si>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</si>
  <si>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</si>
  <si>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</si>
  <si>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</si>
  <si>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</si>
  <si>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</si>
  <si>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</si>
  <si>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</si>
  <si>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</si>
  <si>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</si>
  <si>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</si>
  <si>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</si>
  <si>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</si>
  <si>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</si>
  <si>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</si>
  <si>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</si>
  <si>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</si>
  <si>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</si>
  <si>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</si>
  <si>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</si>
  <si>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</si>
  <si>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</si>
  <si>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</si>
  <si>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</si>
  <si>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</si>
  <si>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</si>
  <si>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</si>
  <si>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</si>
  <si>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</si>
  <si>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</si>
  <si>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</si>
  <si>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</si>
  <si>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</si>
  <si>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</si>
  <si>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</si>
  <si>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</si>
  <si>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</si>
  <si>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</si>
  <si>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</si>
  <si>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</si>
  <si>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</si>
  <si>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</si>
  <si>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</si>
  <si>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</si>
  <si>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</si>
  <si>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</si>
  <si>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</si>
  <si>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</si>
  <si>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</si>
  <si>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</si>
  <si>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</si>
  <si>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</si>
  <si>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</si>
  <si>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</si>
  <si>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</si>
  <si>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</si>
  <si>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</si>
  <si>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</si>
  <si>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</si>
  <si>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</si>
  <si>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</si>
  <si>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</si>
  <si>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</si>
  <si>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</si>
  <si>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</si>
  <si>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</si>
  <si>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</si>
  <si>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</si>
  <si>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</si>
  <si>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</si>
  <si>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</si>
  <si>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</si>
  <si>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</si>
  <si>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</si>
  <si>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</si>
  <si>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</si>
  <si>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</si>
  <si>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</si>
  <si>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</si>
  <si>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</si>
  <si>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</si>
  <si>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</si>
  <si>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</si>
  <si>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</si>
  <si>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</si>
  <si>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</si>
  <si>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</si>
  <si>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</si>
  <si>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</si>
  <si>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</si>
  <si>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</si>
  <si>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</si>
  <si>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</si>
  <si>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</si>
  <si>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</si>
  <si>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</si>
  <si>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</si>
  <si>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</si>
  <si>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</si>
  <si>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</si>
  <si>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</si>
  <si>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</si>
  <si>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</si>
  <si>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</si>
  <si>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</si>
  <si>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</si>
  <si>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</si>
  <si>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</si>
  <si>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</si>
  <si>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</si>
  <si>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</si>
  <si>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</si>
  <si>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</si>
  <si>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</si>
  <si>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</si>
  <si>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</si>
  <si>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</si>
  <si>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</si>
  <si>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</si>
  <si>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</si>
  <si>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</si>
  <si>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</si>
  <si>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</si>
  <si>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</si>
  <si>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</si>
  <si>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</si>
  <si>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</si>
  <si>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</si>
  <si>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</si>
  <si>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</si>
  <si>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</si>
  <si>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</si>
  <si>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</si>
  <si>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</si>
  <si>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</si>
  <si>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</si>
  <si>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</si>
  <si>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</si>
  <si>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</si>
  <si>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</si>
  <si>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</si>
  <si>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</si>
  <si>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</si>
  <si>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</si>
  <si>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</si>
  <si>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</si>
  <si>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</si>
  <si>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</si>
  <si>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</si>
  <si>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</si>
  <si>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</si>
  <si>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</si>
  <si>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</si>
  <si>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</si>
  <si>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</si>
  <si>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</si>
  <si>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</si>
  <si>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</si>
  <si>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</si>
  <si>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</si>
  <si>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</si>
  <si>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</si>
  <si>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</si>
  <si>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</si>
  <si>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</si>
  <si>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</si>
  <si>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</si>
  <si>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</si>
  <si>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</si>
  <si>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</si>
  <si>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</si>
  <si>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</si>
  <si>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</si>
  <si>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</si>
  <si>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</si>
  <si>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</si>
  <si>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</si>
  <si>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</si>
  <si>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</si>
  <si>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</si>
  <si>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</si>
  <si>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</si>
  <si>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</si>
  <si>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</si>
  <si>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</si>
  <si>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</si>
  <si>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</si>
  <si>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</si>
  <si>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</si>
  <si>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</si>
  <si>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</si>
  <si>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</si>
  <si>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</si>
  <si>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</si>
  <si>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</si>
  <si>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</si>
  <si>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</si>
  <si>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</si>
  <si>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</si>
  <si>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</si>
  <si>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</si>
  <si>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</si>
  <si>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</si>
  <si>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</si>
  <si>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</si>
  <si>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</si>
  <si>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</si>
  <si>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</si>
  <si>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</si>
  <si>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</si>
  <si>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</si>
  <si>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</si>
  <si>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</si>
  <si>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</si>
  <si>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</si>
  <si>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</si>
  <si>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</si>
  <si>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</si>
  <si>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</si>
  <si>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</si>
  <si>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</si>
  <si>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</si>
  <si>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</si>
  <si>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</si>
  <si>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</si>
  <si>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</si>
  <si>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</si>
  <si>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</si>
  <si>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</si>
  <si>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</si>
  <si>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</si>
  <si>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</si>
  <si>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</si>
  <si>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</si>
  <si>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</si>
  <si>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</si>
  <si>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</si>
  <si>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</si>
  <si>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</si>
  <si>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</si>
  <si>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</si>
  <si>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</si>
  <si>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</si>
  <si>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</si>
  <si>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</si>
  <si>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</si>
  <si>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</si>
  <si>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</si>
  <si>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</si>
  <si>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</si>
  <si>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</si>
  <si>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</si>
  <si>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</si>
  <si>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</si>
  <si>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</si>
  <si>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</si>
  <si>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</si>
  <si>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</si>
  <si>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</si>
  <si>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</si>
  <si>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</si>
  <si>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</si>
  <si>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</si>
  <si>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</si>
  <si>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</si>
  <si>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</si>
  <si>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</si>
  <si>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</si>
  <si>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</si>
  <si>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</si>
  <si>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</si>
  <si>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</si>
  <si>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</si>
  <si>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</si>
  <si>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</si>
  <si>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</si>
  <si>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</si>
  <si>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</si>
  <si>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</si>
  <si>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</si>
  <si>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</si>
  <si>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</si>
  <si>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</si>
  <si>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</si>
  <si>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</si>
  <si>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</si>
  <si>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</si>
  <si>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</si>
  <si>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</si>
  <si>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</si>
  <si>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</si>
  <si>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</si>
  <si>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</si>
  <si>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</si>
  <si>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</si>
  <si>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</si>
  <si>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</si>
  <si>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</si>
  <si>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</si>
  <si>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</si>
  <si>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</si>
  <si>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</si>
  <si>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</si>
  <si>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</si>
  <si>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</si>
  <si>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</si>
  <si>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</si>
  <si>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</si>
  <si>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</si>
  <si>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</si>
  <si>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</si>
  <si>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</si>
  <si>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</si>
  <si>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</si>
  <si>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</si>
  <si>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</si>
  <si>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</si>
  <si>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</si>
  <si>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</si>
  <si>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</si>
  <si>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</si>
  <si>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</si>
  <si>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</si>
  <si>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</si>
  <si>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</si>
  <si>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</si>
  <si>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</si>
  <si>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</si>
  <si>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</si>
  <si>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</si>
  <si>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</si>
  <si>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</si>
  <si>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</si>
  <si>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</si>
  <si>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</si>
  <si>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</si>
  <si>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</si>
  <si>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</si>
  <si>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</si>
  <si>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</si>
  <si>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</si>
  <si>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</si>
  <si>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</si>
  <si>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</si>
  <si>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</si>
  <si>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</si>
  <si>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</si>
  <si>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</si>
  <si>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</si>
  <si>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</si>
  <si>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</si>
  <si>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</si>
  <si>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</si>
  <si>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</si>
  <si>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</si>
  <si>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</si>
  <si>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</si>
  <si>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</si>
  <si>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</si>
  <si>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</si>
  <si>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</si>
  <si>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</si>
  <si>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</si>
  <si>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</si>
  <si>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</si>
  <si>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</si>
  <si>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</si>
  <si>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</si>
  <si>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</si>
  <si>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</si>
  <si>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</si>
  <si>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</si>
  <si>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</si>
  <si>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</si>
  <si>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</si>
  <si>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</si>
  <si>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</si>
  <si>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</si>
  <si>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</si>
  <si>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</si>
  <si>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</si>
  <si>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</si>
  <si>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</si>
  <si>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</si>
  <si>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</si>
  <si>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</si>
  <si>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</si>
  <si>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</si>
  <si>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</si>
  <si>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</si>
  <si>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</si>
  <si>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</si>
  <si>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</si>
  <si>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</si>
  <si>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</si>
  <si>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</si>
  <si>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</si>
  <si>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</si>
  <si>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</si>
  <si>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</si>
  <si>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</si>
  <si>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</si>
  <si>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</si>
  <si>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</si>
  <si>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</si>
  <si>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</si>
  <si>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</si>
  <si>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</si>
  <si>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</si>
  <si>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</si>
  <si>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</si>
  <si>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</si>
  <si>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</si>
  <si>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</si>
  <si>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</si>
  <si>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</si>
  <si>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</si>
  <si>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</si>
  <si>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</si>
  <si>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</si>
  <si>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</si>
  <si>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</si>
  <si>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</si>
  <si>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</si>
  <si>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</si>
  <si>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</si>
  <si>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</si>
  <si>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</si>
  <si>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</si>
  <si>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</si>
  <si>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</si>
  <si>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</si>
  <si>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</si>
  <si>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</si>
  <si>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</si>
  <si>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</si>
  <si>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</si>
  <si>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</si>
  <si>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</si>
  <si>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</si>
  <si>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</si>
  <si>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</si>
  <si>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</si>
  <si>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</si>
  <si>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</si>
  <si>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</si>
  <si>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</si>
  <si>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</si>
  <si>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</si>
  <si>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</si>
  <si>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</si>
  <si>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</si>
  <si>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</si>
  <si>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</si>
  <si>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</si>
  <si>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</si>
  <si>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</si>
  <si>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</si>
  <si>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</si>
  <si>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</si>
  <si>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</si>
  <si>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</si>
  <si>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</si>
  <si>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</si>
  <si>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</si>
  <si>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</si>
  <si>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</si>
  <si>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</si>
  <si>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</si>
  <si>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</si>
  <si>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</si>
  <si>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</si>
  <si>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</si>
  <si>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</si>
  <si>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</si>
  <si>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</si>
  <si>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</si>
  <si>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</si>
  <si>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</si>
  <si>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</si>
  <si>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</si>
  <si>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</si>
  <si>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</si>
  <si>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</si>
  <si>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</si>
  <si>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</si>
  <si>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</si>
  <si>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</si>
  <si>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</si>
  <si>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</si>
  <si>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</si>
  <si>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</si>
  <si>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</si>
  <si>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</si>
  <si>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</si>
  <si>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</si>
  <si>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</si>
  <si>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</si>
  <si>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</si>
  <si>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</si>
  <si>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</si>
  <si>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</si>
  <si>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</si>
  <si>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</si>
  <si>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</si>
  <si>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</si>
  <si>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</si>
  <si>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</si>
  <si>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</si>
  <si>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</si>
  <si>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</si>
  <si>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</si>
  <si>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</si>
  <si>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</si>
  <si>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</si>
  <si>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</si>
  <si>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</si>
  <si>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</si>
  <si>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</si>
  <si>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</si>
  <si>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</si>
  <si>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</si>
  <si>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</si>
  <si>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</si>
  <si>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</si>
  <si>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</si>
  <si>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</si>
  <si>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</si>
  <si>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</si>
  <si>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</si>
  <si>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</si>
  <si>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</si>
  <si>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</si>
  <si>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</si>
  <si>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</si>
  <si>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</si>
  <si>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</si>
  <si>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</si>
  <si>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</si>
  <si>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</si>
  <si>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</si>
  <si>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</si>
  <si>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</si>
  <si>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</si>
  <si>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</si>
  <si>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</si>
  <si>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</si>
  <si>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</si>
  <si>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</si>
  <si>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</si>
  <si>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</si>
  <si>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</si>
  <si>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</si>
  <si>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</si>
  <si>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</si>
  <si>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</si>
  <si>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</si>
  <si>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</si>
  <si>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</si>
  <si>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</si>
  <si>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</si>
  <si>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</si>
  <si>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</si>
  <si>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</si>
  <si>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</si>
  <si>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</si>
  <si>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</si>
  <si>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</si>
  <si>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</si>
  <si>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</si>
  <si>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</si>
  <si>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</si>
  <si>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</si>
  <si>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</si>
  <si>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</si>
  <si>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</si>
  <si>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</si>
  <si>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</si>
  <si>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</si>
  <si>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</si>
  <si>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</si>
  <si>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</si>
  <si>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</si>
  <si>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</si>
  <si>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</si>
  <si>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</si>
  <si>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</si>
  <si>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</si>
  <si>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</si>
  <si>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</si>
  <si>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</si>
  <si>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</si>
  <si>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</si>
  <si>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</si>
  <si>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</si>
  <si>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</si>
  <si>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</si>
  <si>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</si>
  <si>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</si>
  <si>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</si>
  <si>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</si>
  <si>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</si>
  <si>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</si>
  <si>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</si>
  <si>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</si>
  <si>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</si>
  <si>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</si>
  <si>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</si>
  <si>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</si>
  <si>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</si>
  <si>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</si>
  <si>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</si>
  <si>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</si>
  <si>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</si>
  <si>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</si>
  <si>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</si>
  <si>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</si>
  <si>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</si>
  <si>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</si>
  <si>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</si>
  <si>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</si>
  <si>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</si>
  <si>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</si>
  <si>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</si>
  <si>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</si>
  <si>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</si>
  <si>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</si>
  <si>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</si>
  <si>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</si>
  <si>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</si>
  <si>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</si>
  <si>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</si>
  <si>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</si>
  <si>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</si>
  <si>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</si>
  <si>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</si>
  <si>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</si>
  <si>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</si>
  <si>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</si>
  <si>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</si>
  <si>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</si>
  <si>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</si>
  <si>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</si>
  <si>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</si>
  <si>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</si>
  <si>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</si>
  <si>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</si>
  <si>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</si>
  <si>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</si>
  <si>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</si>
  <si>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</si>
  <si>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</si>
  <si>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</si>
  <si>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</si>
  <si>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</si>
  <si>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</si>
  <si>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</si>
  <si>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</si>
  <si>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</si>
  <si>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</si>
  <si>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</si>
  <si>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</si>
  <si>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</si>
  <si>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</si>
  <si>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</si>
  <si>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</si>
  <si>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</si>
  <si>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</si>
  <si>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</si>
  <si>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</si>
  <si>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</si>
  <si>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</si>
  <si>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</si>
  <si>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</si>
  <si>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</si>
  <si>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</si>
  <si>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</si>
  <si>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</si>
  <si>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</si>
  <si>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</si>
  <si>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</si>
  <si>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</si>
  <si>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</si>
  <si>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</si>
  <si>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</si>
  <si>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</si>
  <si>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</si>
  <si>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</si>
  <si>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</si>
  <si>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</si>
  <si>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</si>
  <si>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</si>
  <si>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</si>
  <si>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</si>
  <si>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</si>
  <si>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</si>
  <si>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</si>
  <si>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</si>
  <si>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</si>
  <si>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</si>
  <si>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</si>
  <si>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</si>
  <si>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</si>
  <si>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</si>
  <si>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</si>
  <si>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</si>
  <si>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</si>
  <si>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</si>
  <si>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</si>
  <si>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</si>
  <si>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</si>
  <si>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</si>
  <si>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</si>
  <si>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</si>
  <si>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</si>
  <si>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</si>
  <si>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</si>
  <si>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</si>
  <si>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</si>
  <si>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</si>
  <si>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</si>
  <si>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</si>
  <si>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</si>
  <si>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</si>
  <si>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</si>
  <si>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</si>
  <si>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</si>
  <si>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</si>
  <si>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</si>
  <si>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</si>
  <si>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</si>
  <si>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</si>
  <si>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</si>
  <si>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</si>
  <si>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</si>
  <si>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</si>
  <si>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</si>
  <si>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</si>
  <si>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</si>
  <si>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</si>
  <si>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</si>
  <si>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</si>
  <si>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</si>
  <si>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</si>
  <si>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</si>
  <si>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</si>
  <si>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</si>
  <si>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</si>
  <si>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</si>
  <si>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</si>
  <si>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</si>
  <si>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</si>
  <si>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</si>
  <si>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</si>
  <si>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</si>
  <si>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</si>
  <si>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</si>
  <si>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</si>
  <si>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</si>
  <si>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</si>
  <si>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</si>
  <si>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</si>
  <si>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</si>
  <si>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</si>
  <si>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</si>
  <si>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</si>
  <si>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</si>
  <si>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</si>
  <si>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</si>
  <si>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</si>
  <si>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</si>
  <si>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</si>
  <si>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</si>
  <si>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</si>
  <si>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</si>
  <si>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</si>
  <si>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</si>
  <si>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</si>
  <si>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</si>
  <si>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</si>
  <si>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</si>
  <si>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</si>
  <si>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</si>
  <si>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</si>
  <si>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</si>
  <si>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</si>
  <si>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</si>
  <si>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</si>
  <si>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</si>
  <si>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</si>
  <si>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</si>
  <si>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</si>
  <si>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</si>
  <si>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</si>
  <si>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</si>
  <si>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</si>
  <si>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</si>
  <si>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</si>
  <si>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</si>
  <si>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</si>
  <si>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</si>
  <si>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</si>
  <si>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</si>
  <si>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</si>
  <si>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</si>
  <si>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</si>
  <si>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</si>
  <si>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</si>
  <si>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</si>
  <si>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</si>
  <si>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</si>
  <si>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</si>
  <si>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</si>
  <si>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</si>
  <si>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</si>
  <si>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</si>
  <si>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</si>
  <si>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</si>
  <si>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</si>
  <si>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</si>
  <si>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</si>
  <si>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</si>
  <si>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</si>
  <si>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</si>
  <si>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</si>
  <si>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</si>
  <si>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</si>
  <si>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</si>
  <si>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</si>
  <si>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</si>
  <si>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</si>
  <si>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</si>
  <si>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</si>
  <si>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</si>
  <si>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</si>
  <si>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</si>
  <si>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</si>
  <si>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</si>
  <si>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</si>
  <si>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</si>
  <si>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</si>
  <si>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</si>
  <si>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</si>
  <si>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</si>
  <si>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</si>
  <si>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</si>
  <si>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</si>
  <si>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</si>
  <si>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</si>
  <si>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</si>
  <si>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</si>
  <si>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</si>
  <si>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</si>
  <si>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</si>
  <si>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</si>
  <si>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</si>
  <si>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</si>
  <si>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</si>
  <si>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</si>
  <si>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</si>
  <si>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</si>
  <si>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</si>
  <si>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</si>
  <si>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</si>
  <si>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</si>
  <si>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</si>
  <si>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</si>
  <si>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</si>
  <si>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</si>
  <si>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</si>
  <si>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</si>
  <si>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</si>
  <si>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</si>
  <si>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</si>
  <si>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</si>
  <si>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</si>
  <si>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</si>
  <si>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</si>
  <si>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</si>
  <si>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</si>
  <si>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</si>
  <si>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</si>
  <si>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</si>
  <si>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</si>
  <si>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</si>
  <si>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</si>
  <si>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</si>
  <si>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</si>
  <si>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</si>
  <si>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</si>
  <si>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</si>
  <si>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</si>
  <si>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</si>
  <si>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</si>
  <si>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</si>
  <si>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</si>
  <si>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</si>
  <si>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</si>
  <si>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</si>
  <si>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</si>
  <si>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</si>
  <si>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</si>
  <si>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</si>
  <si>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</si>
  <si>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</si>
  <si>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</si>
  <si>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</si>
  <si>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</si>
  <si>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</si>
  <si>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</si>
  <si>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</si>
  <si>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</si>
  <si>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</si>
  <si>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</si>
  <si>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</si>
  <si>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</si>
  <si>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</si>
  <si>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</si>
  <si>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</si>
  <si>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</si>
  <si>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</si>
  <si>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</si>
  <si>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</si>
  <si>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</si>
  <si>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</si>
  <si>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</si>
  <si>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</si>
  <si>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</si>
  <si>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</si>
  <si>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</si>
  <si>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</si>
  <si>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</si>
  <si>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</si>
  <si>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</si>
  <si>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</si>
  <si>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</si>
  <si>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</si>
  <si>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</si>
  <si>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</si>
  <si>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</si>
  <si>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</si>
  <si>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</si>
  <si>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</si>
  <si>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</si>
  <si>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</si>
  <si>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</si>
  <si>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</si>
  <si>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</si>
  <si>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</si>
  <si>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</si>
  <si>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</si>
  <si>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</si>
  <si>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</si>
  <si>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</si>
  <si>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</si>
  <si>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</si>
  <si>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</si>
  <si>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</si>
  <si>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</si>
  <si>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</si>
  <si>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</si>
  <si>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</si>
  <si>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</si>
  <si>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</si>
  <si>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</si>
  <si>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</si>
  <si>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</si>
  <si>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</si>
  <si>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</si>
  <si>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</si>
  <si>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</si>
  <si>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</si>
  <si>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</si>
  <si>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</si>
  <si>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</si>
  <si>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</si>
  <si>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</si>
  <si>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</si>
  <si>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</si>
  <si>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</si>
  <si>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</si>
  <si>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</si>
  <si>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</si>
  <si>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</si>
  <si>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</si>
  <si>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</si>
  <si>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</si>
  <si>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</si>
  <si>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</si>
  <si>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</si>
  <si>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</si>
  <si>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</si>
  <si>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</si>
  <si>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</si>
  <si>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</si>
  <si>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</si>
  <si>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</si>
  <si>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</si>
  <si>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</si>
  <si>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</si>
  <si>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</si>
  <si>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</si>
  <si>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</si>
  <si>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</si>
  <si>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</si>
  <si>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</si>
  <si>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</si>
  <si>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</si>
  <si>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</si>
  <si>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</si>
  <si>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</si>
  <si>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</si>
  <si>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</si>
  <si>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</si>
  <si>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</si>
  <si>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</si>
  <si>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</si>
  <si>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</si>
  <si>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</si>
  <si>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</si>
  <si>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</si>
  <si>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</si>
  <si>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</si>
  <si>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</si>
  <si>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</si>
  <si>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</si>
  <si>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</si>
  <si>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</si>
  <si>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</si>
  <si>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</si>
  <si>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</si>
  <si>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</si>
  <si>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</si>
  <si>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</si>
  <si>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</si>
  <si>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</si>
  <si>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</si>
  <si>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</si>
  <si>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</si>
  <si>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</si>
  <si>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</si>
  <si>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</si>
  <si>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</si>
  <si>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</si>
  <si>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</si>
  <si>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</si>
  <si>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</si>
  <si>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</si>
  <si>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</si>
  <si>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</si>
  <si>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</si>
  <si>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</si>
  <si>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</si>
  <si>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</si>
  <si>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</si>
  <si>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</si>
  <si>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</si>
  <si>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</si>
  <si>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</si>
  <si>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</si>
  <si>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</si>
  <si>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</si>
  <si>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</si>
  <si>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</si>
  <si>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</si>
  <si>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</si>
  <si>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</si>
  <si>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</si>
  <si>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</si>
  <si>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</si>
  <si>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</si>
  <si>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</si>
  <si>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</si>
  <si>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</si>
  <si>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</si>
  <si>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</si>
  <si>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</si>
  <si>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</si>
  <si>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</si>
  <si>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</si>
  <si>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</si>
  <si>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</si>
  <si>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</si>
  <si>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</si>
  <si>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</si>
  <si>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</si>
  <si>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</si>
  <si>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</si>
  <si>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</si>
  <si>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</si>
  <si>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</si>
  <si>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</si>
  <si>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</si>
  <si>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</si>
  <si>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</si>
  <si>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</si>
  <si>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</si>
  <si>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</si>
  <si>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</si>
  <si>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</si>
  <si>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</si>
  <si>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</si>
  <si>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</si>
  <si>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</si>
  <si>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</si>
  <si>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</si>
  <si>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</si>
  <si>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</si>
  <si>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</si>
  <si>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</si>
  <si>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</si>
  <si>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</si>
  <si>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</si>
  <si>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</si>
  <si>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</si>
  <si>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</si>
  <si>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</si>
  <si>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</si>
  <si>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</si>
  <si>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</si>
  <si>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</si>
  <si>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</si>
  <si>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</si>
  <si>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</si>
  <si>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</si>
  <si>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</si>
  <si>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</si>
  <si>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</si>
  <si>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</si>
  <si>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</si>
  <si>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</si>
  <si>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</si>
  <si>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</si>
  <si>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</si>
  <si>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</si>
  <si>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</si>
  <si>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</si>
  <si>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</si>
  <si>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</si>
  <si>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</si>
  <si>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</si>
  <si>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</si>
  <si>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</si>
  <si>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</si>
  <si>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</si>
  <si>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</si>
  <si>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</si>
  <si>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</si>
  <si>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</si>
  <si>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</si>
  <si>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</si>
  <si>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</si>
  <si>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</si>
  <si>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</si>
  <si>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</si>
  <si>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</si>
  <si>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</si>
  <si>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</si>
  <si>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</si>
  <si>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</si>
  <si>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</si>
  <si>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</si>
  <si>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</si>
  <si>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</si>
  <si>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</si>
  <si>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</si>
  <si>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</si>
  <si>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</si>
  <si>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</si>
  <si>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</si>
  <si>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</si>
  <si>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</si>
  <si>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</si>
  <si>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</si>
  <si>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</si>
  <si>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</si>
  <si>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</si>
  <si>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</si>
  <si>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</si>
  <si>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</si>
  <si>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</si>
  <si>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</si>
  <si>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</si>
  <si>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</si>
  <si>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</si>
  <si>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</si>
  <si>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</si>
  <si>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</si>
  <si>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</si>
  <si>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</si>
  <si>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</si>
  <si>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</si>
  <si>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</si>
  <si>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</si>
  <si>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</si>
  <si>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</si>
  <si>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</si>
  <si>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</si>
  <si>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</si>
  <si>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</si>
  <si>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</si>
  <si>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</si>
  <si>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</si>
  <si>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</si>
  <si>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</si>
  <si>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</si>
  <si>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</si>
  <si>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</si>
  <si>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</si>
  <si>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</si>
  <si>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</si>
  <si>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</si>
  <si>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</si>
  <si>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</si>
  <si>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</si>
  <si>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</si>
  <si>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</si>
  <si>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</si>
  <si>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</si>
  <si>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</si>
  <si>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</si>
  <si>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</si>
  <si>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</si>
  <si>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</si>
  <si>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</si>
  <si>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</si>
  <si>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</si>
  <si>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</si>
  <si>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</si>
  <si>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</si>
  <si>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</si>
  <si>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</si>
  <si>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</si>
  <si>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</si>
  <si>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</si>
  <si>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</si>
  <si>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</si>
  <si>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</si>
  <si>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</si>
  <si>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</si>
  <si>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</si>
  <si>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</si>
  <si>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</si>
  <si>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</si>
  <si>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</si>
  <si>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</si>
  <si>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</si>
  <si>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</si>
  <si>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</si>
  <si>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</si>
  <si>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</si>
  <si>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</si>
  <si>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</si>
  <si>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</si>
  <si>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</si>
  <si>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</si>
  <si>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</si>
  <si>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</si>
  <si>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</si>
  <si>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</si>
  <si>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</si>
  <si>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</si>
  <si>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</si>
  <si>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</si>
  <si>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</si>
  <si>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</si>
  <si>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</si>
  <si>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</si>
  <si>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</si>
  <si>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</si>
  <si>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</si>
  <si>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</si>
  <si>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</si>
  <si>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</si>
  <si>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</si>
  <si>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</si>
  <si>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</si>
  <si>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</si>
  <si>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</si>
  <si>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</si>
  <si>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</si>
  <si>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</si>
  <si>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</si>
  <si>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</si>
  <si>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</si>
  <si>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</si>
  <si>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</si>
  <si>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</si>
  <si>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</si>
  <si>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</si>
  <si>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</si>
  <si>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</si>
  <si>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</si>
  <si>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</si>
  <si>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</si>
  <si>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</si>
  <si>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</si>
  <si>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</si>
  <si>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</si>
  <si>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</si>
  <si>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</si>
  <si>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</si>
  <si>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</si>
  <si>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</si>
  <si>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</si>
  <si>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</si>
  <si>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</si>
  <si>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</si>
  <si>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</si>
  <si>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</si>
  <si>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</si>
  <si>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</si>
  <si>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</si>
  <si>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</si>
  <si>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</si>
  <si>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</si>
  <si>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</si>
  <si>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</si>
  <si>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</si>
  <si>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</si>
  <si>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</si>
  <si>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</si>
  <si>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</si>
  <si>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</si>
  <si>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</si>
  <si>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</si>
  <si>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</si>
  <si>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</si>
  <si>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</si>
  <si>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</si>
  <si>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</si>
  <si>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</si>
  <si>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</si>
  <si>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</si>
  <si>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</si>
  <si>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</si>
  <si>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</si>
  <si>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</si>
  <si>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</si>
  <si>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</si>
  <si>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</si>
  <si>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</si>
  <si>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</si>
  <si>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</si>
  <si>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</si>
  <si>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</si>
  <si>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</si>
  <si>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</si>
  <si>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</si>
  <si>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</si>
  <si>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</si>
  <si>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</si>
  <si>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</si>
  <si>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</si>
  <si>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</si>
  <si>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</si>
  <si>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</si>
  <si>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</si>
  <si>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</si>
  <si>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</si>
  <si>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</si>
  <si>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</si>
  <si>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</si>
  <si>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</si>
  <si>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</si>
  <si>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</si>
  <si>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</si>
  <si>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</si>
  <si>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</si>
  <si>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</si>
  <si>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</si>
  <si>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</si>
  <si>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</si>
  <si>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</si>
  <si>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</si>
  <si>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</si>
  <si>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</si>
  <si>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</si>
  <si>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</si>
  <si>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</si>
  <si>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</si>
  <si>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</si>
  <si>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</si>
  <si>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</si>
  <si>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</si>
  <si>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</si>
  <si>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</si>
  <si>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</si>
  <si>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</si>
  <si>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</si>
  <si>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</si>
  <si>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</si>
  <si>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</si>
  <si>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</si>
  <si>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</si>
  <si>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</si>
  <si>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</si>
  <si>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</si>
  <si>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</si>
  <si>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</si>
  <si>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</si>
  <si>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</si>
  <si>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</si>
  <si>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</si>
  <si>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</si>
  <si>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</si>
  <si>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</si>
  <si>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</si>
  <si>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</si>
  <si>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</si>
  <si>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</si>
  <si>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</si>
  <si>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</si>
  <si>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</si>
  <si>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</si>
  <si>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</si>
  <si>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</si>
  <si>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</si>
  <si>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</si>
  <si>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</si>
  <si>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</si>
  <si>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</si>
  <si>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</si>
  <si>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</si>
  <si>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</si>
  <si>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</si>
  <si>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</si>
  <si>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</si>
  <si>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</si>
  <si>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</si>
  <si>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</si>
  <si>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</si>
  <si>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</si>
  <si>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</si>
  <si>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</si>
  <si>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</si>
  <si>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</si>
  <si>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</si>
  <si>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</si>
  <si>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</si>
  <si>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</si>
  <si>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</si>
  <si>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</si>
  <si>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</si>
  <si>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</si>
  <si>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</si>
  <si>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</si>
  <si>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</si>
  <si>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</si>
  <si>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</si>
  <si>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</si>
  <si>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</si>
  <si>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</si>
  <si>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</si>
  <si>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</si>
  <si>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</si>
  <si>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</si>
  <si>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</si>
  <si>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</si>
  <si>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</si>
  <si>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</si>
  <si>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</si>
  <si>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</si>
  <si>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</si>
  <si>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</si>
  <si>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</si>
  <si>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</si>
  <si>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</si>
  <si>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</si>
  <si>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</si>
  <si>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</si>
  <si>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</si>
  <si>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</si>
  <si>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</si>
  <si>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</si>
  <si>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</si>
  <si>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</si>
  <si>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</si>
  <si>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</si>
  <si>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</si>
  <si>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</si>
  <si>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</si>
  <si>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</si>
  <si>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</si>
  <si>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</si>
  <si>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</si>
  <si>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</si>
  <si>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</si>
  <si>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</si>
  <si>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</si>
  <si>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</si>
  <si>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</si>
  <si>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</si>
  <si>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</si>
  <si>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</si>
  <si>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</si>
  <si>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</si>
  <si>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</si>
  <si>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</si>
  <si>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</si>
  <si>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</si>
  <si>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</si>
  <si>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</si>
  <si>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</si>
  <si>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</si>
  <si>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</si>
  <si>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</si>
  <si>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</si>
  <si>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</si>
  <si>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</si>
  <si>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</si>
  <si>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</si>
  <si>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</si>
  <si>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</si>
  <si>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</si>
  <si>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</si>
  <si>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</si>
  <si>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</si>
  <si>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</si>
  <si>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</si>
  <si>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</si>
  <si>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</si>
  <si>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</si>
  <si>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</si>
  <si>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</si>
  <si>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</si>
  <si>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</si>
  <si>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</si>
  <si>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</si>
  <si>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</si>
  <si>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</si>
  <si>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</si>
  <si>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</si>
  <si>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</si>
  <si>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</si>
  <si>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</si>
  <si>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</si>
  <si>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</si>
  <si>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</si>
  <si>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</si>
  <si>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</si>
  <si>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</si>
  <si>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</si>
  <si>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</si>
  <si>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</si>
  <si>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</si>
  <si>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</si>
  <si>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</si>
  <si>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</si>
  <si>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</si>
  <si>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</si>
  <si>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</si>
  <si>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</si>
  <si>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</si>
  <si>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</si>
  <si>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</si>
  <si>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</si>
  <si>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</si>
  <si>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</si>
  <si>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</si>
  <si>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</si>
  <si>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</si>
  <si>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</si>
  <si>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</si>
  <si>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</si>
  <si>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</si>
  <si>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</si>
  <si>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</si>
  <si>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</si>
  <si>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</si>
  <si>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</si>
  <si>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</si>
  <si>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</si>
  <si>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</si>
  <si>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</si>
  <si>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</si>
  <si>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</si>
  <si>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</si>
  <si>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</si>
  <si>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</si>
  <si>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</si>
  <si>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</si>
  <si>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</si>
  <si>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</si>
  <si>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</si>
  <si>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</si>
  <si>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</si>
  <si>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</si>
  <si>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</si>
  <si>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</si>
  <si>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</si>
  <si>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</si>
  <si>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</si>
  <si>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</si>
  <si>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</si>
  <si>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</si>
  <si>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</si>
  <si>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</si>
  <si>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</si>
  <si>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</si>
  <si>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</si>
  <si>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</si>
  <si>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</si>
  <si>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</si>
  <si>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</si>
  <si>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</si>
  <si>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</si>
  <si>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</si>
  <si>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</si>
  <si>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</si>
  <si>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</si>
  <si>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</si>
  <si>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</si>
  <si>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</si>
  <si>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</si>
  <si>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</si>
  <si>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</si>
  <si>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</si>
  <si>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</si>
  <si>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</si>
  <si>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</si>
  <si>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</si>
  <si>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</si>
  <si>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</si>
  <si>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</si>
  <si>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</si>
  <si>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</si>
  <si>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</si>
  <si>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</si>
  <si>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</si>
  <si>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</si>
  <si>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</si>
  <si>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</si>
  <si>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</si>
  <si>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</si>
  <si>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</si>
  <si>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</si>
  <si>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</si>
  <si>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</si>
  <si>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</si>
  <si>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</si>
  <si>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</si>
  <si>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</si>
  <si>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</si>
  <si>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</si>
  <si>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</si>
  <si>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</si>
  <si>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</si>
  <si>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</si>
  <si>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</si>
  <si>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</si>
  <si>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</si>
  <si>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</si>
  <si>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</si>
  <si>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</si>
  <si>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</si>
  <si>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</si>
  <si>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</si>
  <si>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</si>
  <si>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</si>
  <si>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</si>
  <si>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</si>
  <si>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</si>
  <si>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</si>
  <si>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</si>
  <si>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</si>
  <si>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</si>
  <si>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</si>
  <si>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</si>
  <si>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</si>
  <si>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</si>
  <si>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</si>
  <si>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</si>
  <si>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</si>
  <si>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</si>
  <si>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</si>
  <si>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</si>
  <si>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</si>
  <si>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</si>
  <si>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</si>
  <si>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</si>
  <si>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</si>
  <si>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</si>
  <si>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</si>
  <si>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</si>
  <si>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</si>
  <si>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</si>
  <si>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</si>
  <si>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</si>
  <si>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</si>
  <si>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</si>
  <si>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</si>
  <si>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</si>
  <si>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</si>
  <si>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</si>
  <si>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</si>
  <si>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</si>
  <si>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</si>
  <si>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</si>
  <si>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</si>
  <si>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</si>
  <si>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</si>
  <si>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</si>
  <si>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</si>
  <si>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</si>
  <si>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</si>
  <si>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</si>
  <si>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</si>
  <si>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</si>
  <si>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</si>
  <si>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</si>
  <si>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</si>
  <si>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</si>
  <si>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</si>
  <si>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</si>
  <si>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</si>
  <si>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</si>
  <si>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</si>
  <si>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</si>
  <si>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</si>
  <si>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</si>
  <si>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</si>
  <si>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</si>
  <si>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</si>
  <si>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</si>
  <si>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</si>
  <si>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</si>
  <si>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</si>
  <si>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</si>
  <si>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</si>
  <si>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</si>
  <si>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</si>
  <si>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</si>
  <si>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</si>
  <si>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</si>
  <si>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</si>
  <si>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</si>
  <si>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</si>
  <si>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</si>
  <si>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</si>
  <si>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</si>
  <si>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</si>
  <si>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</si>
  <si>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</si>
  <si>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</si>
  <si>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</si>
  <si>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</si>
  <si>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</si>
  <si>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</si>
  <si>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</si>
  <si>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</si>
  <si>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</si>
  <si>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</si>
  <si>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</si>
  <si>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</si>
  <si>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</si>
  <si>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</si>
  <si>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</si>
  <si>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</si>
  <si>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</si>
  <si>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</si>
  <si>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</si>
  <si>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</si>
  <si>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</si>
  <si>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</si>
  <si>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</si>
  <si>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</si>
  <si>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</si>
  <si>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</si>
  <si>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</si>
  <si>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</si>
  <si>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</si>
  <si>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</si>
  <si>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</si>
  <si>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</si>
  <si>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</si>
  <si>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</si>
  <si>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</si>
  <si>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</si>
  <si>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</si>
  <si>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</si>
  <si>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</si>
  <si>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</si>
  <si>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</si>
  <si>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</si>
  <si>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</si>
  <si>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</si>
  <si>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</si>
  <si>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</si>
  <si>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</si>
  <si>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</si>
  <si>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</si>
  <si>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</si>
  <si>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</si>
  <si>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</si>
  <si>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</si>
  <si>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</si>
  <si>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</si>
  <si>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</si>
  <si>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</si>
  <si>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</si>
  <si>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</si>
  <si>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</si>
  <si>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</si>
  <si>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</si>
  <si>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</si>
  <si>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</si>
  <si>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</si>
  <si>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</si>
  <si>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</si>
  <si>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</si>
  <si>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</si>
  <si>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</si>
  <si>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</si>
  <si>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</si>
  <si>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</si>
  <si>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</si>
  <si>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</si>
  <si>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</si>
  <si>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</si>
  <si>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</si>
  <si>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</si>
  <si>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</si>
  <si>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</si>
  <si>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</si>
  <si>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</si>
  <si>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</si>
  <si>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</si>
  <si>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</si>
  <si>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</si>
  <si>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</si>
  <si>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</si>
  <si>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</si>
  <si>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</si>
  <si>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</si>
  <si>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</si>
  <si>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</si>
  <si>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</si>
  <si>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</si>
  <si>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</si>
  <si>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</si>
  <si>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</si>
  <si>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</si>
  <si>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</si>
  <si>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</si>
  <si>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</si>
  <si>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</si>
  <si>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</si>
  <si>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</si>
  <si>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</si>
  <si>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</si>
  <si>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</si>
  <si>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</si>
  <si>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</si>
  <si>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</si>
  <si>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</si>
  <si>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</si>
  <si>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</si>
  <si>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</si>
  <si>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</si>
  <si>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</si>
  <si>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</si>
  <si>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</si>
  <si>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</si>
  <si>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</si>
  <si>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</si>
  <si>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</si>
  <si>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</si>
  <si>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</si>
  <si>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</si>
  <si>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</si>
  <si>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</si>
  <si>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</si>
  <si>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</si>
  <si>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</si>
  <si>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</si>
  <si>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</si>
  <si>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</si>
  <si>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</si>
  <si>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</si>
  <si>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</si>
  <si>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</si>
  <si>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</si>
  <si>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</si>
  <si>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</si>
  <si>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</si>
  <si>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</si>
  <si>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</si>
  <si>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</si>
  <si>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</si>
  <si>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</si>
  <si>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</si>
  <si>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</si>
  <si>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</si>
  <si>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</si>
  <si>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</si>
  <si>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</si>
  <si>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</si>
  <si>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</si>
  <si>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</si>
  <si>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</si>
  <si>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</si>
  <si>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</si>
  <si>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</si>
  <si>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</si>
  <si>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</si>
  <si>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</si>
  <si>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</si>
  <si>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</si>
  <si>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</si>
  <si>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</si>
  <si>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</si>
  <si>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</si>
  <si>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</si>
  <si>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</si>
  <si>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</si>
  <si>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</si>
  <si>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</si>
  <si>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</si>
  <si>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</si>
  <si>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</si>
  <si>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</si>
  <si>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</si>
  <si>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</si>
  <si>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</si>
  <si>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</si>
  <si>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</si>
  <si>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</si>
  <si>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</si>
  <si>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</si>
  <si>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</si>
  <si>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</si>
  <si>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</si>
  <si>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</si>
  <si>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</si>
  <si>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</si>
  <si>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</si>
  <si>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</si>
  <si>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</si>
  <si>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</si>
  <si>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</si>
  <si>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</si>
  <si>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</si>
  <si>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</si>
  <si>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</si>
  <si>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</si>
  <si>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</si>
  <si>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</si>
  <si>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</si>
  <si>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</si>
  <si>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</si>
  <si>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</si>
  <si>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</si>
  <si>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</si>
  <si>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</si>
  <si>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</si>
  <si>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</si>
  <si>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</si>
  <si>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</si>
  <si>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</si>
  <si>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</si>
  <si>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</si>
  <si>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</si>
  <si>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</si>
  <si>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</si>
  <si>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</si>
  <si>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</si>
  <si>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</si>
  <si>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</si>
  <si>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</si>
  <si>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</si>
  <si>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</si>
  <si>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</si>
  <si>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</si>
  <si>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</si>
  <si>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</si>
  <si>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</si>
  <si>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</si>
  <si>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</si>
  <si>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</si>
  <si>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</si>
  <si>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</si>
  <si>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</si>
  <si>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</si>
  <si>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</si>
  <si>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</si>
  <si>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</si>
  <si>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</si>
  <si>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</si>
  <si>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</si>
  <si>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</si>
  <si>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</si>
  <si>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</si>
  <si>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</si>
  <si>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</si>
  <si>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</si>
  <si>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</si>
  <si>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</si>
  <si>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</si>
  <si>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</si>
  <si>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</si>
  <si>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</si>
  <si>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</si>
  <si>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</si>
  <si>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</si>
  <si>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</si>
  <si>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</si>
  <si>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</si>
  <si>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</si>
  <si>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</si>
  <si>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</si>
  <si>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</si>
  <si>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</si>
  <si>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</si>
  <si>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</si>
  <si>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</si>
  <si>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</si>
  <si>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</si>
  <si>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</si>
  <si>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</si>
  <si>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</si>
  <si>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</si>
  <si>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</si>
  <si>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</si>
  <si>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</si>
  <si>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</si>
  <si>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</si>
  <si>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</si>
  <si>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</si>
  <si>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</si>
  <si>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</si>
  <si>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</si>
  <si>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</si>
  <si>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</si>
  <si>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</si>
  <si>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</si>
  <si>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</si>
  <si>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</si>
  <si>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</si>
  <si>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</si>
  <si>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</si>
  <si>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</si>
  <si>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</si>
  <si>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</si>
  <si>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</si>
  <si>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</si>
  <si>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</si>
  <si>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</si>
  <si>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</si>
  <si>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</si>
  <si>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</si>
  <si>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</si>
  <si>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</si>
  <si>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</si>
  <si>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</si>
  <si>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</si>
  <si>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</si>
  <si>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</si>
  <si>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</si>
  <si>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</si>
  <si>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</si>
  <si>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</si>
  <si>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</si>
  <si>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</si>
  <si>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</si>
  <si>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</si>
  <si>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</si>
  <si>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</si>
  <si>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</si>
  <si>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</si>
  <si>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</si>
  <si>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</si>
  <si>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</si>
  <si>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</si>
  <si>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</si>
  <si>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</si>
  <si>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</si>
  <si>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</si>
  <si>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</si>
  <si>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</si>
  <si>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</si>
  <si>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</si>
  <si>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</si>
  <si>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</si>
  <si>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</si>
  <si>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</si>
  <si>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</si>
  <si>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</si>
  <si>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</si>
  <si>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</si>
  <si>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</si>
  <si>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</si>
  <si>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</si>
  <si>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</si>
  <si>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</si>
  <si>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</si>
  <si>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</si>
  <si>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</si>
  <si>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</si>
  <si>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</si>
  <si>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</si>
  <si>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</si>
  <si>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</si>
  <si>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</si>
  <si>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</si>
  <si>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</si>
  <si>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</si>
  <si>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</si>
  <si>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</si>
  <si>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</si>
  <si>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</si>
  <si>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</si>
  <si>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</si>
  <si>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</si>
  <si>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</si>
  <si>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</si>
  <si>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</si>
  <si>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</si>
  <si>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</si>
  <si>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</si>
  <si>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</si>
  <si>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</si>
  <si>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</si>
  <si>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</si>
  <si>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</si>
  <si>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</si>
  <si>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</si>
  <si>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</si>
  <si>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</si>
  <si>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</si>
  <si>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</si>
  <si>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</si>
  <si>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</si>
  <si>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</si>
  <si>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</si>
  <si>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</si>
  <si>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</si>
  <si>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</si>
  <si>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</si>
  <si>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</si>
  <si>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</si>
  <si>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</si>
  <si>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</si>
  <si>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</si>
  <si>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</si>
  <si>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</si>
  <si>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</si>
  <si>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</si>
  <si>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</si>
  <si>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</si>
  <si>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</si>
  <si>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</si>
  <si>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</si>
  <si>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</si>
  <si>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</si>
  <si>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</si>
  <si>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</si>
  <si>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</si>
  <si>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</si>
  <si>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</si>
  <si>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</si>
  <si>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</si>
  <si>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</si>
  <si>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</si>
  <si>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</si>
  <si>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</si>
  <si>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</si>
  <si>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</si>
  <si>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</si>
  <si>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</si>
  <si>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</si>
  <si>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</si>
  <si>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</si>
  <si>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</si>
  <si>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</si>
  <si>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</si>
  <si>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</si>
  <si>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</si>
  <si>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</si>
  <si>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</si>
  <si>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</si>
  <si>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</si>
  <si>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</si>
  <si>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</si>
  <si>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</si>
  <si>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</si>
  <si>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</si>
  <si>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</si>
  <si>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</si>
  <si>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</si>
  <si>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</si>
  <si>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</si>
  <si>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</si>
  <si>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</si>
  <si>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</si>
  <si>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</si>
  <si>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</si>
  <si>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</si>
  <si>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</si>
  <si>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</si>
  <si>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</si>
  <si>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</si>
  <si>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</si>
  <si>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</si>
  <si>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</si>
  <si>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</si>
  <si>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</si>
  <si>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</si>
  <si>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</si>
  <si>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</si>
  <si>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</si>
  <si>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</si>
  <si>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</si>
  <si>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</si>
  <si>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</si>
  <si>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</si>
  <si>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</si>
  <si>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</si>
  <si>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</si>
  <si>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</si>
  <si>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</si>
  <si>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</si>
  <si>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</si>
  <si>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</si>
  <si>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</si>
  <si>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</si>
  <si>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</si>
  <si>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</si>
  <si>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</si>
  <si>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</si>
  <si>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</si>
  <si>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</si>
  <si>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</si>
  <si>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</si>
  <si>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</si>
  <si>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</si>
  <si>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</si>
  <si>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</si>
  <si>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</si>
  <si>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</si>
  <si>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</si>
  <si>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</si>
  <si>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</si>
  <si>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</si>
  <si>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</si>
  <si>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</si>
  <si>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</si>
  <si>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</si>
  <si>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</si>
  <si>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</si>
  <si>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</si>
  <si>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</si>
  <si>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</si>
  <si>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</si>
  <si>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</si>
  <si>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</si>
  <si>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</si>
  <si>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</si>
  <si>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</si>
  <si>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</si>
  <si>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</si>
  <si>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</si>
  <si>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</si>
  <si>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</si>
  <si>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</si>
  <si>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</si>
  <si>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</si>
  <si>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</si>
  <si>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</si>
  <si>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</si>
  <si>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</si>
  <si>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</si>
  <si>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</si>
  <si>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</si>
  <si>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</si>
  <si>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</si>
  <si>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</si>
  <si>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</si>
  <si>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</si>
  <si>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</si>
  <si>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</si>
  <si>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</si>
  <si>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</si>
  <si>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</si>
  <si>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</si>
  <si>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</si>
  <si>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</si>
  <si>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</si>
  <si>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</si>
  <si>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</si>
  <si>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</si>
  <si>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</si>
  <si>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</si>
  <si>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</si>
  <si>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</si>
  <si>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</si>
  <si>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</si>
  <si>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</si>
  <si>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</si>
  <si>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</si>
  <si>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</si>
  <si>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</si>
  <si>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</si>
  <si>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</si>
  <si>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</si>
  <si>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</si>
  <si>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</si>
  <si>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</si>
  <si>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</si>
  <si>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</si>
  <si>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</si>
  <si>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</si>
  <si>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</si>
  <si>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</si>
  <si>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</si>
  <si>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</si>
  <si>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</si>
  <si>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</si>
  <si>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</si>
  <si>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</si>
  <si>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</si>
  <si>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</si>
  <si>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</si>
  <si>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</si>
  <si>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</si>
  <si>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</si>
  <si>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</si>
  <si>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</si>
  <si>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</si>
  <si>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</si>
  <si>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</si>
  <si>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</si>
  <si>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</si>
  <si>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</si>
  <si>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</si>
  <si>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</si>
  <si>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</si>
  <si>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</si>
  <si>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</si>
  <si>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</si>
  <si>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</si>
  <si>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</si>
  <si>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</si>
  <si>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</si>
  <si>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</si>
  <si>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</si>
  <si>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</si>
  <si>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</si>
  <si>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</si>
  <si>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</si>
  <si>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</si>
  <si>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</si>
  <si>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</si>
  <si>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</si>
  <si>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</si>
  <si>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</si>
  <si>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</si>
  <si>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</si>
  <si>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</si>
  <si>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</si>
  <si>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</si>
  <si>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</si>
  <si>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</si>
  <si>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</si>
  <si>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</si>
  <si>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</si>
  <si>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</si>
  <si>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</si>
  <si>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</si>
  <si>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</si>
  <si>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</si>
  <si>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</si>
  <si>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</si>
  <si>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</si>
  <si>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</si>
  <si>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</si>
  <si>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</si>
  <si>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</si>
  <si>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</si>
  <si>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</si>
  <si>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</si>
  <si>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</si>
  <si>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</si>
  <si>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</si>
  <si>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</si>
  <si>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</si>
  <si>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</si>
  <si>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</si>
  <si>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</si>
  <si>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</si>
  <si>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</si>
  <si>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</si>
  <si>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</si>
  <si>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</si>
  <si>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</si>
  <si>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</si>
  <si>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</si>
  <si>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</si>
  <si>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</si>
  <si>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</si>
  <si>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</si>
  <si>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</si>
  <si>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</si>
  <si>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</si>
  <si>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</si>
  <si>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</si>
  <si>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</si>
  <si>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</si>
  <si>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</si>
  <si>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</si>
  <si>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</si>
  <si>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</si>
  <si>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</si>
  <si>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</si>
  <si>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</si>
  <si>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</si>
  <si>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</si>
  <si>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</si>
  <si>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</si>
  <si>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</si>
  <si>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</si>
  <si>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</si>
  <si>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</si>
  <si>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</si>
  <si>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</si>
  <si>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</si>
  <si>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</si>
  <si>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</si>
  <si>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</si>
  <si>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</si>
  <si>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</si>
  <si>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</si>
  <si>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</si>
  <si>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</si>
  <si>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</si>
  <si>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</si>
  <si>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</si>
  <si>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</si>
  <si>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</si>
  <si>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</si>
  <si>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</si>
  <si>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</si>
  <si>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</si>
  <si>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</si>
  <si>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</si>
  <si>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</si>
  <si>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</si>
  <si>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</si>
  <si>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</si>
  <si>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</si>
  <si>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</si>
  <si>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</si>
  <si>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</si>
  <si>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</si>
  <si>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</si>
  <si>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</si>
  <si>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</si>
  <si>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</si>
  <si>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</si>
  <si>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</si>
  <si>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</si>
  <si>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</si>
  <si>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</si>
  <si>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</si>
  <si>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</si>
  <si>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</si>
  <si>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</si>
  <si>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</si>
  <si>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</si>
  <si>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</si>
  <si>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</si>
  <si>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</si>
  <si>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</si>
  <si>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</si>
  <si>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</si>
  <si>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</si>
  <si>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</si>
  <si>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</si>
  <si>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</si>
  <si>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</si>
  <si>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</si>
  <si>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</si>
  <si>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</si>
  <si>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</si>
  <si>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</si>
  <si>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</si>
  <si>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</si>
  <si>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</si>
  <si>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</si>
  <si>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</si>
  <si>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</si>
  <si>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</si>
  <si>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</si>
  <si>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</si>
  <si>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</si>
  <si>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</si>
  <si>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</si>
  <si>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</si>
  <si>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</si>
  <si>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</si>
  <si>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</si>
  <si>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</si>
  <si>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</si>
  <si>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</si>
  <si>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</si>
  <si>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</si>
  <si>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</si>
  <si>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</si>
  <si>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</si>
  <si>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</si>
  <si>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</si>
  <si>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</si>
  <si>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</si>
  <si>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</si>
  <si>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</si>
  <si>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</si>
  <si>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</si>
  <si>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</si>
  <si>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</si>
  <si>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</si>
  <si>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</si>
  <si>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</si>
  <si>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</si>
  <si>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</si>
  <si>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</si>
  <si>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</si>
  <si>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</si>
  <si>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</si>
  <si>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</si>
  <si>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</si>
  <si>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</si>
  <si>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</si>
  <si>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</si>
  <si>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</si>
  <si>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</si>
  <si>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</si>
  <si>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</si>
  <si>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</si>
  <si>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</si>
  <si>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</si>
  <si>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</si>
  <si>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</si>
  <si>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</si>
  <si>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</si>
  <si>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</si>
  <si>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</si>
  <si>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</si>
  <si>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</si>
  <si>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</si>
  <si>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</si>
  <si>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</si>
  <si>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</si>
  <si>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</si>
  <si>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</si>
  <si>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</si>
  <si>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</si>
  <si>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</si>
  <si>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</si>
  <si>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</si>
  <si>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</si>
  <si>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</si>
  <si>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</si>
  <si>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</si>
  <si>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</si>
  <si>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</si>
  <si>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</si>
  <si>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</si>
  <si>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</si>
  <si>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</si>
  <si>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</si>
  <si>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</si>
  <si>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</si>
  <si>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</si>
  <si>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</si>
  <si>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</si>
  <si>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</si>
  <si>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</si>
  <si>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</si>
  <si>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</si>
  <si>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</si>
  <si>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</si>
  <si>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</si>
  <si>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</si>
  <si>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</si>
  <si>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</si>
  <si>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</si>
  <si>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</si>
  <si>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</si>
  <si>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</si>
  <si>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</si>
  <si>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</si>
  <si>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</si>
  <si>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</si>
  <si>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</si>
  <si>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</si>
  <si>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</si>
  <si>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</si>
  <si>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</si>
  <si>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</si>
  <si>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</si>
  <si>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</si>
  <si>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</si>
  <si>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</si>
  <si>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</si>
  <si>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</si>
  <si>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</si>
  <si>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</si>
  <si>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</si>
  <si>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</si>
  <si>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</si>
  <si>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</si>
  <si>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</si>
  <si>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</si>
  <si>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</si>
  <si>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</si>
  <si>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</si>
  <si>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</si>
  <si>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</si>
  <si>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</si>
  <si>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</si>
  <si>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</si>
  <si>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</si>
  <si>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</si>
  <si>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</si>
  <si>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</si>
  <si>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</si>
  <si>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</si>
  <si>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</si>
  <si>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</si>
  <si>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</si>
  <si>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</si>
  <si>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</si>
  <si>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</si>
  <si>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</si>
  <si>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</si>
  <si>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</si>
  <si>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</si>
  <si>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</si>
  <si>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</si>
  <si>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</si>
  <si>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</si>
  <si>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</si>
  <si>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</si>
  <si>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</si>
  <si>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</si>
  <si>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</si>
  <si>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</si>
  <si>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</si>
  <si>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</si>
  <si>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</si>
  <si>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</si>
  <si>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</si>
  <si>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</si>
  <si>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</si>
  <si>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</si>
  <si>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</si>
  <si>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</si>
  <si>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</si>
  <si>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</si>
  <si>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</si>
  <si>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</si>
  <si>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</si>
  <si>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</si>
  <si>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</si>
  <si>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</si>
  <si>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</si>
  <si>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</si>
  <si>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</si>
  <si>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</si>
  <si>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</si>
  <si>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</si>
  <si>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</si>
  <si>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</si>
  <si>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</si>
  <si>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</si>
  <si>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</si>
  <si>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</si>
  <si>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</si>
  <si>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</si>
  <si>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</si>
  <si>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</si>
  <si>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</si>
  <si>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</si>
  <si>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</si>
  <si>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</si>
  <si>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</si>
  <si>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</si>
  <si>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</si>
  <si>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</si>
  <si>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</si>
  <si>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</si>
  <si>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</si>
  <si>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</si>
  <si>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</si>
  <si>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</si>
  <si>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</si>
  <si>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</si>
  <si>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</si>
  <si>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</si>
  <si>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</si>
  <si>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</si>
  <si>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</si>
  <si>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</si>
  <si>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</si>
  <si>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</si>
  <si>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</si>
  <si>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</si>
  <si>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</si>
  <si>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</si>
  <si>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</si>
  <si>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</si>
  <si>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</si>
  <si>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</si>
  <si>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</si>
  <si>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</si>
  <si>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</si>
  <si>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</si>
  <si>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</si>
  <si>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</si>
  <si>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</si>
  <si>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</si>
  <si>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</si>
  <si>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</si>
  <si>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</si>
  <si>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</si>
  <si>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</si>
  <si>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</si>
  <si>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</si>
  <si>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</si>
  <si>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</si>
  <si>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</si>
  <si>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</si>
  <si>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</si>
  <si>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</si>
  <si>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</si>
  <si>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</si>
  <si>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</si>
  <si>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</si>
  <si>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</si>
  <si>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</si>
  <si>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</si>
  <si>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</si>
  <si>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</si>
  <si>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</si>
  <si>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</si>
  <si>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</si>
  <si>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</si>
  <si>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</si>
  <si>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</si>
  <si>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</si>
  <si>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</si>
  <si>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</si>
  <si>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</si>
  <si>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</si>
  <si>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</si>
  <si>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</si>
  <si>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</si>
  <si>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</si>
  <si>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</si>
  <si>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</si>
  <si>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</si>
  <si>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</si>
  <si>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</si>
  <si>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</si>
  <si>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</si>
  <si>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</si>
  <si>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</si>
  <si>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</si>
  <si>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</si>
  <si>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</si>
  <si>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</si>
  <si>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</si>
  <si>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</si>
  <si>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</si>
  <si>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</si>
  <si>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</si>
  <si>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</si>
  <si>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</si>
  <si>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</si>
  <si>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</si>
  <si>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</si>
  <si>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</si>
  <si>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</si>
  <si>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</si>
  <si>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</si>
  <si>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</si>
  <si>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</si>
  <si>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</si>
  <si>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</si>
  <si>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</si>
  <si>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</si>
  <si>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</si>
  <si>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</si>
  <si>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</si>
  <si>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</si>
  <si>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</si>
  <si>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</si>
  <si>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</si>
  <si>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</si>
  <si>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</si>
  <si>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</si>
  <si>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</si>
  <si>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</si>
  <si>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</si>
  <si>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</si>
  <si>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</si>
  <si>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</si>
  <si>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</si>
  <si>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</si>
  <si>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</si>
  <si>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</si>
  <si>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</si>
  <si>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</si>
  <si>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</si>
  <si>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</si>
  <si>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</si>
  <si>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</si>
  <si>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</si>
  <si>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</si>
  <si>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</si>
  <si>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</si>
  <si>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</si>
  <si>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</si>
  <si>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</si>
  <si>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</si>
  <si>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</si>
  <si>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</si>
  <si>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</si>
  <si>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</si>
  <si>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</si>
  <si>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</si>
  <si>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</si>
  <si>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</si>
  <si>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</si>
  <si>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</si>
  <si>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</si>
  <si>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</si>
  <si>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</si>
  <si>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</si>
  <si>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</si>
  <si>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</si>
  <si>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</si>
  <si>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</si>
  <si>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</si>
  <si>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</si>
  <si>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</si>
  <si>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</si>
  <si>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</si>
  <si>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</si>
  <si>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</si>
  <si>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</si>
  <si>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</si>
  <si>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</si>
  <si>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</si>
  <si>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</si>
  <si>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</si>
  <si>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</si>
  <si>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</si>
  <si>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</si>
  <si>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</si>
  <si>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</si>
  <si>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</si>
  <si>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</si>
  <si>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</si>
  <si>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</si>
  <si>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</si>
  <si>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</si>
  <si>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</si>
  <si>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</si>
  <si>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</si>
  <si>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</si>
  <si>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</si>
  <si>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</si>
  <si>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</si>
  <si>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</si>
  <si>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</si>
  <si>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</si>
  <si>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</si>
  <si>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</si>
  <si>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</si>
  <si>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</si>
  <si>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</si>
  <si>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</si>
  <si>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</si>
  <si>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</si>
  <si>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</si>
  <si>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</si>
  <si>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</si>
  <si>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</si>
  <si>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</si>
  <si>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</si>
  <si>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</si>
  <si>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</si>
  <si>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</si>
  <si>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</si>
  <si>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</si>
  <si>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</si>
  <si>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</si>
  <si>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</si>
  <si>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</si>
  <si>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</si>
  <si>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</si>
  <si>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</si>
  <si>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</si>
  <si>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</si>
  <si>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</si>
  <si>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</si>
  <si>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</si>
  <si>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</si>
  <si>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</si>
  <si>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</si>
  <si>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</si>
  <si>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</si>
  <si>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</si>
  <si>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</si>
  <si>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</si>
  <si>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</si>
  <si>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</si>
  <si>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</si>
  <si>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</si>
  <si>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</si>
  <si>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</si>
  <si>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</si>
  <si>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</si>
  <si>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</si>
  <si>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</si>
  <si>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</si>
  <si>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</si>
  <si>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</si>
  <si>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</si>
  <si>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</si>
  <si>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</si>
  <si>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</si>
  <si>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</si>
  <si>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</si>
  <si>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</si>
  <si>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</si>
  <si>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</si>
  <si>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</si>
  <si>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</si>
  <si>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</si>
  <si>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</si>
  <si>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</si>
  <si>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</si>
  <si>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</si>
  <si>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</si>
  <si>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</si>
  <si>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</si>
  <si>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</si>
  <si>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</si>
  <si>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</si>
  <si>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</si>
  <si>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</si>
  <si>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</si>
  <si>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</si>
  <si>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</si>
  <si>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</si>
  <si>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</si>
  <si>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</si>
  <si>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</si>
  <si>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</si>
  <si>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</si>
  <si>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</si>
  <si>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</si>
  <si>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</si>
  <si>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</si>
  <si>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</si>
  <si>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</si>
  <si>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</si>
  <si>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</si>
  <si>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</si>
  <si>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</si>
  <si>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</si>
  <si>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</si>
  <si>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</si>
  <si>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</si>
  <si>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</si>
  <si>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</si>
  <si>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</si>
  <si>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</si>
  <si>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</si>
  <si>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</si>
  <si>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</si>
  <si>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</si>
  <si>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</si>
  <si>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</si>
  <si>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</si>
  <si>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</si>
  <si>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</si>
  <si>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</si>
  <si>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</si>
  <si>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</si>
  <si>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</si>
  <si>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</si>
  <si>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</si>
  <si>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</si>
  <si>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</si>
  <si>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</si>
  <si>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</si>
  <si>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</si>
  <si>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</si>
  <si>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</si>
  <si>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</si>
  <si>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</si>
  <si>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</si>
  <si>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</si>
  <si>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</si>
  <si>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</si>
  <si>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</si>
  <si>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</si>
  <si>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</si>
  <si>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</si>
  <si>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</si>
  <si>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</si>
  <si>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</si>
  <si>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</si>
  <si>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</si>
  <si>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</si>
  <si>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</si>
  <si>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</si>
  <si>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</si>
  <si>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</si>
  <si>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</si>
  <si>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</si>
  <si>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</si>
  <si>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</si>
  <si>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</si>
  <si>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</si>
  <si>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</si>
  <si>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</si>
  <si>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</si>
  <si>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</si>
  <si>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</si>
  <si>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</si>
  <si>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</si>
  <si>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</si>
  <si>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</si>
  <si>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</si>
  <si>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</si>
  <si>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</si>
  <si>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</si>
  <si>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</si>
  <si>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</si>
  <si>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</si>
  <si>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</si>
  <si>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</si>
  <si>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</si>
  <si>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</si>
  <si>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</si>
  <si>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</si>
  <si>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</si>
  <si>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</si>
  <si>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</si>
  <si>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</si>
  <si>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</si>
  <si>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</si>
  <si>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</si>
  <si>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</si>
  <si>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</si>
  <si>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</si>
  <si>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</si>
  <si>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</si>
  <si>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</si>
  <si>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</si>
  <si>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</si>
  <si>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</si>
  <si>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</si>
  <si>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</si>
  <si>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</si>
  <si>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</si>
  <si>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</si>
  <si>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</si>
  <si>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</si>
  <si>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</si>
  <si>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</si>
  <si>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</si>
  <si>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</si>
  <si>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</si>
  <si>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</si>
  <si>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</si>
  <si>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</si>
  <si>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</si>
  <si>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</si>
  <si>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</si>
  <si>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</si>
  <si>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</si>
  <si>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</si>
  <si>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</si>
  <si>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</si>
  <si>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</si>
  <si>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</si>
  <si>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</si>
  <si>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</si>
  <si>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</si>
  <si>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</si>
  <si>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</si>
  <si>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</si>
  <si>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</si>
  <si>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</si>
  <si>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</si>
  <si>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</si>
  <si>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</si>
  <si>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</si>
  <si>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</si>
  <si>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</si>
  <si>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</si>
  <si>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</si>
  <si>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</si>
  <si>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</si>
  <si>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</si>
  <si>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</si>
  <si>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</si>
  <si>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</si>
  <si>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</si>
  <si>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</si>
  <si>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</si>
  <si>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</si>
  <si>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</si>
  <si>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</si>
  <si>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</si>
  <si>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</si>
  <si>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</si>
  <si>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</si>
  <si>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</si>
  <si>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</si>
  <si>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</si>
  <si>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</si>
  <si>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</si>
  <si>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</si>
  <si>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</si>
  <si>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</si>
  <si>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</si>
  <si>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</si>
  <si>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</si>
  <si>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</si>
  <si>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</si>
  <si>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</si>
  <si>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</si>
  <si>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</si>
  <si>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</si>
  <si>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</si>
  <si>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</si>
  <si>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</si>
  <si>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</si>
  <si>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</si>
  <si>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</si>
  <si>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</si>
  <si>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</si>
  <si>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</si>
  <si>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</si>
  <si>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</si>
  <si>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</si>
  <si>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</si>
  <si>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</si>
  <si>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</si>
  <si>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</si>
  <si>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</si>
  <si>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</si>
  <si>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</si>
  <si>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</si>
  <si>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</si>
  <si>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</si>
  <si>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</si>
  <si>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</si>
  <si>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</si>
  <si>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</si>
  <si>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</si>
  <si>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</si>
  <si>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</si>
  <si>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</si>
  <si>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</si>
  <si>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</si>
  <si>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</si>
  <si>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</si>
  <si>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</si>
  <si>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</si>
  <si>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</si>
  <si>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</si>
  <si>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</si>
  <si>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</si>
  <si>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</si>
  <si>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</si>
  <si>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</si>
  <si>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</si>
  <si>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</si>
  <si>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</si>
  <si>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</si>
  <si>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</si>
  <si>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</si>
  <si>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</si>
  <si>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</si>
  <si>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</si>
  <si>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</si>
  <si>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</si>
  <si>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</si>
  <si>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</si>
  <si>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</si>
  <si>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</si>
  <si>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</si>
  <si>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</si>
  <si>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</si>
  <si>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</si>
  <si>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</si>
  <si>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</si>
  <si>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</si>
  <si>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</si>
  <si>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</si>
  <si>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</si>
  <si>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</si>
  <si>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</si>
  <si>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</si>
  <si>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</si>
  <si>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</si>
  <si>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</si>
  <si>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</si>
  <si>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</si>
  <si>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</si>
  <si>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</si>
  <si>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</si>
  <si>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</si>
  <si>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</si>
  <si>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</si>
  <si>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</si>
  <si>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</si>
  <si>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</si>
  <si>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</si>
  <si>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</si>
  <si>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</si>
  <si>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</si>
  <si>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</si>
  <si>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</si>
  <si>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</si>
  <si>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</si>
  <si>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</si>
  <si>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</si>
  <si>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</si>
  <si>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</si>
  <si>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</si>
  <si>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</si>
  <si>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</si>
  <si>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</si>
  <si>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</si>
  <si>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</si>
  <si>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</si>
  <si>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</si>
  <si>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</si>
  <si>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</si>
  <si>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</si>
  <si>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</si>
  <si>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</si>
  <si>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</si>
  <si>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</si>
  <si>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</si>
  <si>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</si>
  <si>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</si>
  <si>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</si>
  <si>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</si>
  <si>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</si>
  <si>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</si>
  <si>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</si>
  <si>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</si>
  <si>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</si>
  <si>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</si>
  <si>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</si>
  <si>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</si>
  <si>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</si>
  <si>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</si>
  <si>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</si>
  <si>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</si>
  <si>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</si>
  <si>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</si>
  <si>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</si>
  <si>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</si>
  <si>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</si>
  <si>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</si>
  <si>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</si>
  <si>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</si>
  <si>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</si>
  <si>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</si>
  <si>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</si>
  <si>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</si>
  <si>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</si>
  <si>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</si>
  <si>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</si>
  <si>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</si>
  <si>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</si>
  <si>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</si>
  <si>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</si>
  <si>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</si>
  <si>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</si>
  <si>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</si>
  <si>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</si>
  <si>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</si>
  <si>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</si>
  <si>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</si>
  <si>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</si>
  <si>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</si>
  <si>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</si>
  <si>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</si>
  <si>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</si>
  <si>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</si>
  <si>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</si>
  <si>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</si>
  <si>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</si>
  <si>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</si>
  <si>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</si>
  <si>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</si>
  <si>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</si>
  <si>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</si>
  <si>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</si>
  <si>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</si>
  <si>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</si>
  <si>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</si>
  <si>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</si>
  <si>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</si>
  <si>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</si>
  <si>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</si>
  <si>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</si>
  <si>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</si>
  <si>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</si>
  <si>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</si>
  <si>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</si>
  <si>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</si>
  <si>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</si>
  <si>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</si>
  <si>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</si>
  <si>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</si>
  <si>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</si>
  <si>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</si>
  <si>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</si>
  <si>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</si>
  <si>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</si>
  <si>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</si>
  <si>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</si>
  <si>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</si>
  <si>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</si>
  <si>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</si>
  <si>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</si>
  <si>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</si>
  <si>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</si>
  <si>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</si>
  <si>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</si>
  <si>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</si>
  <si>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</si>
  <si>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</si>
  <si>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</si>
  <si>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</si>
  <si>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</si>
  <si>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</si>
  <si>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</si>
  <si>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</si>
  <si>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</si>
  <si>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</si>
  <si>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</si>
  <si>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</si>
  <si>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</si>
  <si>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</si>
  <si>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</si>
  <si>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</si>
  <si>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</si>
  <si>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</si>
  <si>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</si>
  <si>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</si>
  <si>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</si>
  <si>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</si>
  <si>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</si>
  <si>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</si>
  <si>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</si>
  <si>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</si>
  <si>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</si>
  <si>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</si>
  <si>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</si>
  <si>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</si>
  <si>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</si>
  <si>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</si>
  <si>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</si>
  <si>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</si>
  <si>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</si>
  <si>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</si>
  <si>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</si>
  <si>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</si>
  <si>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</si>
  <si>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</si>
  <si>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</si>
  <si>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</si>
  <si>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</si>
  <si>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</si>
  <si>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</si>
  <si>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</si>
  <si>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</si>
  <si>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</si>
  <si>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</si>
  <si>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</si>
  <si>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</si>
  <si>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</si>
  <si>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</si>
  <si>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</si>
  <si>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</si>
  <si>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</si>
  <si>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</si>
  <si>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</si>
  <si>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</si>
  <si>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</si>
  <si>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</si>
  <si>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</si>
  <si>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</si>
  <si>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</si>
  <si>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</si>
  <si>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</si>
  <si>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</si>
  <si>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</si>
  <si>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</si>
  <si>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</si>
  <si>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</si>
  <si>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</si>
  <si>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</si>
  <si>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</si>
  <si>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</si>
  <si>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</si>
  <si>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</si>
  <si>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</si>
  <si>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</si>
  <si>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</si>
  <si>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</si>
  <si>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</si>
  <si>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</si>
  <si>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</si>
  <si>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</si>
  <si>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</si>
  <si>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</si>
  <si>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</si>
  <si>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</si>
  <si>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</si>
  <si>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</si>
  <si>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</si>
  <si>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</si>
  <si>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</si>
  <si>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</si>
  <si>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</si>
  <si>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</si>
  <si>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</si>
  <si>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</si>
  <si>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</si>
  <si>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</si>
  <si>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</si>
  <si>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</si>
  <si>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</si>
  <si>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</si>
  <si>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</si>
  <si>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</si>
  <si>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</si>
  <si>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</si>
  <si>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</si>
  <si>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</si>
  <si>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</si>
  <si>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</si>
  <si>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</si>
  <si>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</si>
  <si>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</si>
  <si>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</si>
  <si>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</si>
  <si>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</si>
  <si>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</si>
  <si>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</si>
  <si>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</si>
  <si>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</si>
  <si>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</si>
  <si>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</si>
  <si>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</si>
  <si>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</si>
  <si>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</si>
  <si>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</si>
  <si>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</si>
  <si>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</si>
  <si>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</si>
  <si>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</si>
  <si>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</si>
  <si>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</si>
  <si>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</si>
  <si>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</si>
  <si>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</si>
  <si>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</si>
  <si>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</si>
  <si>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</si>
  <si>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</si>
  <si>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</si>
  <si>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</si>
  <si>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</si>
  <si>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</si>
  <si>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</si>
  <si>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</si>
  <si>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</si>
  <si>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</si>
  <si>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</si>
  <si>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</si>
  <si>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</si>
  <si>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</si>
  <si>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</si>
  <si>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</si>
  <si>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</si>
  <si>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</si>
  <si>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</si>
  <si>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</si>
  <si>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</si>
  <si>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</si>
  <si>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</si>
  <si>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</si>
  <si>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</si>
  <si>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</si>
  <si>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</si>
  <si>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</si>
  <si>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</si>
  <si>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</si>
  <si>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</si>
  <si>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</si>
  <si>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</si>
  <si>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</si>
  <si>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</si>
  <si>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</si>
  <si>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</si>
  <si>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</si>
  <si>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</si>
  <si>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</si>
  <si>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</si>
  <si>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</si>
  <si>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</si>
  <si>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</si>
  <si>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</si>
  <si>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</si>
  <si>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</si>
  <si>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</si>
  <si>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</si>
  <si>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</si>
  <si>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</si>
  <si>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</si>
  <si>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</si>
  <si>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</si>
  <si>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</si>
  <si>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</si>
  <si>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</si>
  <si>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</si>
  <si>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</si>
  <si>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</si>
  <si>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</si>
  <si>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</si>
  <si>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</si>
  <si>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</si>
  <si>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</si>
  <si>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</si>
  <si>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</si>
  <si>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</si>
  <si>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</si>
  <si>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</si>
  <si>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</si>
  <si>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</si>
  <si>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</si>
  <si>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</si>
  <si>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</si>
  <si>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</si>
  <si>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</si>
  <si>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</si>
  <si>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</si>
  <si>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</si>
  <si>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</si>
  <si>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</si>
  <si>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</si>
  <si>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</si>
  <si>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</si>
  <si>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</si>
  <si>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</si>
  <si>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</si>
  <si>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</si>
  <si>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</si>
  <si>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</si>
  <si>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</si>
  <si>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</si>
  <si>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</si>
  <si>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</si>
  <si>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</si>
  <si>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</si>
  <si>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</si>
  <si>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</si>
  <si>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</si>
  <si>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</si>
  <si>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</si>
  <si>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</si>
  <si>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</si>
  <si>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</si>
  <si>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</si>
  <si>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</si>
  <si>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</si>
  <si>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</si>
  <si>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</si>
  <si>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</si>
  <si>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</si>
  <si>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</si>
  <si>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</si>
  <si>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</si>
  <si>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</si>
  <si>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</si>
  <si>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</si>
  <si>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</si>
  <si>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</si>
  <si>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</si>
  <si>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</si>
  <si>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</si>
  <si>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</si>
  <si>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</si>
  <si>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</si>
  <si>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</si>
  <si>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</si>
  <si>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</si>
  <si>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</si>
  <si>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</si>
  <si>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</si>
  <si>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</si>
  <si>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</si>
  <si>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</si>
  <si>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</si>
  <si>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</si>
  <si>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</si>
  <si>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</si>
  <si>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</si>
  <si>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</si>
  <si>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</si>
  <si>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</si>
  <si>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</si>
  <si>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</si>
  <si>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</si>
  <si>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</si>
  <si>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</si>
  <si>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</si>
  <si>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</si>
  <si>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</si>
  <si>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</si>
  <si>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</si>
  <si>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</si>
  <si>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</si>
  <si>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</si>
  <si>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</si>
  <si>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</si>
  <si>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</si>
  <si>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</si>
  <si>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</si>
  <si>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</si>
  <si>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</si>
  <si>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</si>
  <si>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</si>
  <si>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</si>
  <si>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</si>
  <si>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</si>
  <si>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</si>
  <si>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</si>
  <si>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</si>
  <si>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</si>
  <si>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</si>
  <si>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</si>
  <si>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</si>
  <si>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</si>
  <si>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</si>
  <si>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</si>
  <si>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</si>
  <si>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</si>
  <si>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</si>
  <si>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</si>
  <si>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</si>
  <si>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</si>
  <si>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</si>
  <si>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</si>
  <si>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</si>
  <si>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</si>
  <si>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</si>
  <si>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</si>
  <si>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</si>
  <si>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</si>
  <si>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</si>
  <si>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</si>
  <si>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</si>
  <si>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</si>
  <si>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</si>
  <si>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</si>
  <si>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</si>
  <si>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</si>
  <si>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</si>
  <si>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</si>
  <si>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</si>
  <si>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</si>
  <si>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</si>
  <si>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</si>
  <si>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</si>
  <si>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</si>
  <si>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</si>
  <si>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</si>
  <si>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</si>
  <si>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</si>
  <si>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</si>
  <si>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</si>
  <si>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</si>
  <si>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</si>
  <si>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</si>
  <si>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</si>
  <si>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</si>
  <si>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</si>
  <si>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</si>
  <si>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</si>
  <si>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</si>
  <si>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</si>
  <si>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</si>
  <si>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</si>
  <si>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</si>
  <si>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</si>
  <si>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</si>
  <si>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</si>
  <si>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</si>
  <si>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</si>
  <si>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</si>
  <si>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</si>
  <si>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</si>
  <si>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</si>
  <si>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</si>
  <si>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</si>
  <si>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</si>
  <si>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</si>
  <si>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</si>
  <si>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</si>
  <si>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</si>
  <si>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</si>
  <si>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</si>
  <si>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</si>
  <si>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</si>
  <si>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</si>
  <si>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</si>
  <si>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</si>
  <si>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</si>
  <si>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</si>
  <si>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</si>
  <si>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</si>
  <si>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</si>
  <si>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</si>
  <si>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</si>
  <si>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</si>
  <si>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</si>
  <si>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</si>
  <si>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</si>
  <si>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</si>
  <si>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</si>
  <si>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</si>
  <si>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</si>
  <si>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</si>
  <si>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</si>
  <si>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</si>
  <si>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</si>
  <si>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</si>
  <si>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</si>
  <si>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</si>
  <si>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</si>
  <si>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</si>
  <si>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</si>
  <si>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</si>
  <si>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</si>
  <si>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</si>
  <si>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</si>
  <si>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</si>
  <si>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</si>
  <si>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</si>
  <si>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</si>
  <si>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</si>
  <si>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</si>
  <si>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</si>
  <si>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</si>
  <si>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</si>
  <si>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</si>
  <si>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</si>
  <si>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</si>
  <si>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</si>
  <si>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</si>
  <si>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</si>
  <si>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</si>
  <si>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</si>
  <si>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</si>
  <si>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</si>
  <si>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</si>
  <si>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</si>
  <si>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</si>
  <si>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</si>
  <si>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</si>
  <si>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</si>
  <si>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</si>
  <si>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</si>
  <si>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</si>
  <si>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</si>
  <si>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</si>
  <si>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</si>
  <si>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</si>
  <si>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</si>
  <si>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</si>
  <si>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</si>
  <si>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</si>
  <si>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</si>
  <si>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</si>
  <si>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</si>
  <si>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</si>
  <si>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</si>
  <si>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</si>
  <si>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</si>
  <si>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</si>
  <si>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</si>
  <si>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</si>
  <si>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</si>
  <si>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</si>
  <si>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</si>
  <si>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</si>
  <si>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</si>
  <si>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</si>
  <si>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</si>
  <si>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</si>
  <si>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</si>
  <si>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</si>
  <si>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</si>
  <si>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</si>
  <si>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</si>
  <si>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</si>
  <si>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</si>
  <si>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</si>
  <si>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</si>
  <si>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</si>
  <si>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</si>
  <si>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</si>
  <si>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</si>
  <si>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</si>
  <si>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</si>
  <si>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</si>
  <si>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</si>
  <si>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</si>
  <si>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</si>
  <si>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</si>
  <si>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</si>
  <si>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</si>
  <si>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</si>
  <si>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</si>
  <si>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</si>
  <si>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</si>
  <si>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</si>
  <si>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</si>
  <si>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</si>
  <si>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</si>
  <si>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</si>
  <si>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</si>
  <si>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</si>
  <si>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</si>
  <si>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</si>
  <si>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</si>
  <si>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</si>
  <si>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</si>
  <si>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</si>
  <si>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</si>
  <si>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</si>
  <si>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</si>
  <si>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</si>
  <si>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</si>
  <si>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</si>
  <si>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</si>
  <si>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</si>
  <si>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</si>
  <si>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</si>
  <si>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</si>
  <si>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</si>
  <si>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</si>
  <si>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</si>
  <si>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</si>
  <si>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</si>
  <si>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</si>
  <si>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</si>
  <si>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</si>
  <si>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</si>
  <si>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</si>
  <si>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</si>
  <si>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</si>
  <si>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</si>
  <si>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</si>
  <si>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</si>
  <si>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</si>
  <si>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</si>
  <si>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</si>
  <si>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</si>
  <si>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</si>
  <si>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</si>
  <si>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</si>
  <si>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</si>
  <si>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</si>
  <si>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</si>
  <si>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</si>
  <si>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</si>
  <si>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</si>
  <si>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</si>
  <si>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</si>
  <si>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</si>
  <si>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</si>
  <si>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</si>
  <si>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</si>
  <si>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</si>
  <si>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</si>
  <si>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</si>
  <si>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</si>
  <si>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</si>
  <si>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</si>
  <si>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</si>
  <si>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</si>
  <si>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</si>
  <si>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</si>
  <si>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</si>
  <si>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</si>
  <si>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</si>
  <si>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</si>
  <si>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</si>
  <si>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</si>
  <si>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</si>
  <si>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</si>
  <si>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</si>
  <si>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</si>
  <si>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</si>
  <si>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</si>
  <si>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</si>
  <si>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</si>
  <si>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</si>
  <si>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</si>
  <si>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</si>
  <si>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</si>
  <si>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</si>
  <si>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</si>
  <si>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</si>
  <si>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</si>
  <si>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</si>
  <si>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</si>
  <si>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</si>
  <si>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</si>
  <si>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</si>
  <si>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</si>
  <si>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</si>
  <si>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</si>
  <si>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</si>
  <si>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</si>
  <si>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</si>
  <si>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</si>
  <si>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</si>
  <si>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</si>
  <si>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</si>
  <si>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</si>
  <si>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</si>
  <si>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</si>
  <si>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</si>
  <si>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</si>
  <si>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</si>
  <si>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</si>
  <si>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</si>
  <si>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</si>
  <si>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</si>
  <si>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</si>
  <si>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</si>
  <si>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</si>
  <si>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</si>
  <si>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</si>
  <si>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</si>
  <si>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</si>
  <si>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</si>
  <si>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</si>
  <si>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</si>
  <si>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</si>
  <si>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</si>
  <si>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</si>
  <si>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</si>
  <si>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</si>
  <si>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</si>
  <si>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</si>
  <si>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</si>
  <si>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</si>
  <si>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</si>
  <si>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</si>
  <si>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</si>
  <si>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</si>
  <si>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</si>
  <si>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</si>
  <si>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</si>
  <si>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</si>
  <si>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</si>
  <si>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</si>
  <si>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</si>
  <si>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</si>
  <si>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</si>
  <si>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</si>
  <si>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</si>
  <si>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</si>
  <si>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</si>
  <si>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</si>
  <si>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</si>
  <si>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</si>
  <si>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</si>
  <si>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</si>
  <si>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</si>
  <si>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</si>
  <si>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</si>
  <si>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</si>
  <si>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</si>
  <si>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</si>
  <si>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</si>
  <si>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</si>
  <si>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</si>
  <si>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</si>
  <si>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</si>
  <si>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</si>
  <si>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</si>
  <si>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</si>
  <si>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</si>
  <si>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</si>
  <si>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</si>
  <si>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</si>
  <si>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</si>
  <si>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</si>
  <si>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</si>
  <si>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</si>
  <si>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</si>
  <si>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</si>
  <si>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</si>
  <si>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</si>
  <si>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</si>
  <si>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</si>
  <si>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</si>
  <si>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</si>
  <si>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</si>
  <si>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</si>
  <si>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</si>
  <si>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</si>
  <si>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</si>
  <si>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</si>
  <si>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</si>
  <si>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</si>
  <si>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</si>
  <si>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</si>
  <si>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</si>
  <si>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</si>
  <si>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</si>
  <si>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</si>
  <si>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</si>
  <si>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</si>
  <si>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</si>
  <si>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</si>
  <si>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</si>
  <si>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</si>
  <si>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</si>
  <si>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</si>
  <si>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</si>
  <si>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</si>
  <si>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</si>
  <si>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</si>
  <si>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</si>
  <si>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</si>
  <si>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</si>
  <si>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</si>
  <si>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</si>
  <si>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</si>
  <si>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</si>
  <si>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</si>
  <si>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</si>
  <si>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</si>
  <si>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</si>
  <si>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</si>
  <si>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</si>
  <si>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</si>
  <si>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</si>
  <si>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</si>
  <si>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</si>
  <si>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</si>
  <si>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</si>
  <si>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</si>
  <si>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</si>
  <si>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</si>
  <si>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</si>
  <si>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</si>
  <si>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</si>
  <si>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</si>
  <si>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</si>
  <si>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</si>
  <si>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</si>
  <si>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</si>
  <si>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</si>
  <si>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</si>
  <si>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</si>
  <si>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</si>
  <si>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</si>
  <si>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</si>
  <si>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</si>
  <si>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</si>
  <si>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</si>
  <si>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</si>
  <si>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</si>
  <si>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</si>
  <si>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</si>
  <si>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</si>
  <si>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</si>
  <si>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</si>
  <si>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</si>
  <si>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</si>
  <si>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</si>
  <si>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</si>
  <si>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</si>
  <si>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</si>
  <si>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</si>
  <si>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</si>
  <si>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</si>
  <si>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</si>
  <si>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</si>
  <si>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</si>
  <si>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</si>
  <si>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</si>
  <si>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</si>
  <si>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</si>
  <si>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</si>
  <si>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</si>
  <si>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</si>
  <si>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</si>
  <si>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</si>
  <si>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</si>
  <si>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</si>
  <si>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</si>
  <si>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</si>
  <si>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</si>
  <si>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</si>
  <si>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</si>
  <si>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</si>
  <si>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</si>
  <si>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</si>
  <si>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</si>
  <si>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</si>
  <si>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</si>
  <si>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</si>
  <si>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</si>
  <si>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</si>
  <si>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</si>
  <si>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</si>
  <si>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</si>
  <si>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</si>
  <si>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</si>
  <si>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</si>
  <si>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</si>
  <si>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</si>
  <si>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</si>
  <si>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</si>
  <si>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</si>
  <si>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</si>
  <si>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</si>
  <si>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</si>
  <si>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</si>
  <si>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</si>
  <si>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</si>
  <si>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</si>
  <si>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</si>
  <si>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</si>
  <si>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</si>
  <si>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</si>
  <si>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</si>
  <si>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</si>
  <si>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</si>
  <si>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</si>
  <si>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</si>
  <si>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</si>
  <si>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</si>
  <si>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</si>
  <si>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</si>
  <si>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</si>
  <si>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</si>
  <si>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</si>
  <si>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</si>
  <si>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</si>
  <si>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</si>
  <si>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</si>
  <si>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</si>
  <si>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</si>
  <si>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</si>
  <si>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</si>
  <si>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</si>
  <si>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</si>
  <si>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</si>
  <si>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</si>
  <si>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</si>
  <si>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</si>
  <si>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</si>
  <si>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</si>
  <si>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</si>
  <si>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</si>
  <si>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</si>
  <si>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</si>
  <si>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</si>
  <si>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</si>
  <si>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</si>
  <si>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</si>
  <si>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</si>
  <si>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</si>
  <si>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</si>
  <si>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</si>
  <si>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</si>
  <si>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</si>
  <si>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</si>
  <si>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</si>
  <si>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</si>
  <si>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</si>
  <si>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</si>
  <si>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</si>
  <si>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</si>
  <si>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</si>
  <si>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</si>
  <si>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</si>
  <si>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</si>
  <si>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</si>
  <si>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</si>
  <si>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</si>
  <si>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</si>
  <si>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</si>
  <si>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</si>
  <si>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</si>
  <si>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</si>
  <si>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</si>
  <si>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</si>
  <si>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</si>
  <si>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</si>
  <si>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</si>
  <si>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</si>
  <si>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</si>
  <si>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</si>
  <si>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</si>
  <si>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</si>
  <si>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</si>
  <si>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</si>
  <si>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</si>
  <si>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</si>
  <si>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</si>
  <si>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</si>
  <si>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</si>
  <si>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</si>
  <si>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</si>
  <si>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</si>
  <si>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</si>
  <si>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</si>
  <si>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</si>
  <si>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</si>
  <si>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</si>
  <si>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</si>
  <si>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</si>
  <si>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</si>
  <si>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</si>
  <si>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</si>
  <si>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</si>
  <si>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</si>
  <si>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</si>
  <si>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</si>
  <si>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</si>
  <si>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</si>
  <si>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</si>
  <si>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</si>
  <si>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</si>
  <si>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</si>
  <si>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</si>
  <si>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</si>
  <si>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</si>
  <si>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</si>
  <si>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</si>
  <si>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</si>
  <si>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</si>
  <si>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</si>
  <si>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</si>
  <si>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</si>
  <si>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</si>
  <si>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</si>
  <si>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</si>
  <si>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</si>
  <si>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</si>
  <si>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</si>
  <si>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</si>
  <si>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</si>
  <si>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</si>
  <si>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</si>
  <si>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</si>
  <si>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</si>
  <si>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</si>
  <si>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</si>
  <si>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</si>
  <si>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</si>
  <si>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</si>
  <si>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</si>
  <si>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</si>
  <si>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</si>
  <si>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</si>
  <si>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</si>
  <si>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</si>
  <si>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</si>
  <si>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</si>
  <si>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</si>
  <si>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</si>
  <si>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</si>
  <si>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</si>
  <si>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</si>
  <si>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</si>
  <si>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</si>
  <si>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</si>
  <si>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</si>
  <si>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</si>
  <si>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</si>
  <si>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</si>
  <si>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</si>
  <si>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</si>
  <si>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</si>
  <si>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</si>
  <si>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</si>
  <si>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</si>
  <si>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</si>
  <si>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</si>
  <si>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</si>
  <si>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</si>
  <si>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</si>
  <si>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</si>
  <si>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</si>
  <si>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</si>
  <si>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</si>
  <si>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</si>
  <si>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</si>
  <si>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</si>
  <si>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</si>
  <si>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</si>
  <si>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</si>
  <si>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</si>
  <si>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</si>
  <si>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</si>
  <si>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</si>
  <si>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</si>
  <si>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</si>
  <si>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</si>
  <si>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</si>
  <si>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</si>
  <si>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</si>
  <si>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</si>
  <si>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</si>
  <si>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</si>
  <si>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</si>
  <si>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</si>
  <si>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</si>
  <si>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</si>
  <si>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</si>
  <si>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</si>
  <si>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</si>
  <si>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</si>
  <si>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</si>
  <si>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</si>
  <si>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</si>
  <si>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</si>
  <si>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</si>
  <si>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</si>
  <si>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</si>
  <si>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</si>
  <si>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</si>
  <si>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</si>
  <si>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</si>
  <si>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</si>
  <si>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</si>
  <si>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</si>
  <si>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</si>
  <si>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</si>
  <si>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</si>
  <si>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</si>
  <si>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</si>
  <si>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</si>
  <si>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</si>
  <si>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</si>
  <si>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</si>
  <si>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</si>
  <si>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</si>
  <si>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</si>
  <si>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</si>
  <si>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</si>
  <si>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</si>
  <si>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</si>
  <si>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</si>
  <si>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</si>
  <si>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</si>
  <si>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</si>
  <si>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</si>
  <si>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</si>
  <si>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</si>
  <si>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</si>
  <si>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</si>
  <si>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</si>
  <si>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</si>
  <si>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</si>
  <si>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</si>
  <si>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</si>
  <si>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</si>
  <si>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</si>
  <si>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</si>
  <si>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</si>
  <si>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</si>
  <si>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</si>
  <si>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</si>
  <si>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</si>
  <si>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</si>
  <si>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</si>
  <si>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</si>
  <si>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</si>
  <si>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</si>
  <si>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</si>
  <si>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</si>
  <si>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</si>
  <si>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</si>
  <si>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</si>
  <si>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</si>
  <si>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</si>
  <si>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</si>
  <si>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</si>
  <si>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</si>
  <si>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</si>
  <si>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</si>
  <si>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</si>
  <si>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</si>
  <si>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</si>
  <si>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</si>
  <si>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</si>
  <si>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</si>
  <si>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</si>
  <si>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</si>
  <si>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</si>
  <si>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</si>
  <si>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</si>
  <si>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</si>
  <si>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</si>
  <si>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</si>
  <si>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</si>
  <si>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</si>
  <si>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</si>
  <si>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</si>
  <si>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</si>
  <si>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</si>
  <si>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</si>
  <si>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</si>
  <si>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</si>
  <si>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</si>
  <si>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</si>
  <si>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</si>
  <si>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</si>
  <si>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</si>
  <si>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</si>
  <si>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</si>
  <si>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</si>
  <si>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</si>
  <si>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</si>
  <si>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</si>
  <si>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</si>
  <si>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</si>
  <si>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</si>
  <si>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</si>
  <si>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</si>
  <si>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</si>
  <si>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</si>
  <si>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</si>
  <si>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</si>
  <si>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</si>
  <si>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</si>
  <si>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</si>
  <si>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</si>
  <si>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</si>
  <si>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</si>
  <si>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</si>
  <si>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</si>
  <si>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</si>
  <si>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</si>
  <si>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</si>
  <si>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</si>
  <si>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</si>
  <si>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</si>
  <si>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</si>
  <si>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</si>
  <si>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</si>
  <si>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</si>
  <si>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</si>
  <si>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</si>
  <si>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</si>
  <si>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</si>
  <si>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</si>
  <si>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</si>
  <si>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</si>
  <si>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</si>
  <si>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</si>
  <si>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</si>
  <si>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</si>
  <si>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</si>
  <si>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</si>
  <si>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</si>
  <si>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</si>
  <si>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</si>
  <si>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</si>
  <si>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</si>
  <si>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</si>
  <si>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</si>
  <si>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</si>
  <si>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</si>
  <si>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</si>
  <si>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</si>
  <si>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</si>
  <si>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</si>
  <si>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</si>
  <si>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</si>
  <si>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</si>
  <si>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</si>
  <si>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</si>
  <si>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</si>
  <si>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</si>
  <si>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</si>
  <si>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</si>
  <si>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</si>
  <si>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</si>
  <si>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</si>
  <si>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</si>
  <si>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</si>
  <si>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</si>
  <si>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</si>
  <si>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</si>
  <si>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</si>
  <si>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</si>
  <si>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</si>
  <si>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</si>
  <si>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</si>
  <si>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</si>
  <si>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</si>
  <si>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</si>
  <si>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</si>
  <si>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</si>
  <si>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</si>
  <si>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</si>
  <si>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</si>
  <si>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</si>
  <si>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</si>
  <si>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</si>
  <si>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</si>
  <si>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</si>
  <si>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</si>
  <si>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</si>
  <si>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</si>
  <si>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</si>
  <si>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</si>
  <si>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</si>
  <si>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</si>
  <si>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</si>
  <si>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</si>
  <si>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</si>
  <si>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</si>
  <si>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</si>
  <si>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</si>
  <si>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</si>
  <si>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</si>
  <si>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</si>
  <si>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</si>
  <si>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</si>
  <si>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</si>
  <si>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</si>
  <si>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</si>
  <si>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</si>
  <si>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</si>
  <si>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</si>
  <si>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</si>
  <si>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</si>
  <si>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</si>
  <si>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</si>
  <si>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</si>
  <si>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</si>
  <si>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</si>
  <si>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</si>
  <si>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</si>
  <si>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</si>
  <si>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</si>
  <si>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</si>
  <si>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</si>
  <si>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</si>
  <si>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</si>
  <si>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</si>
  <si>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</si>
  <si>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</si>
  <si>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</si>
  <si>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</si>
  <si>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</si>
  <si>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</si>
  <si>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</si>
  <si>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</si>
  <si>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</si>
  <si>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</si>
  <si>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</si>
  <si>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</si>
  <si>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</si>
  <si>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</si>
  <si>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</si>
  <si>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</si>
  <si>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</si>
  <si>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</si>
  <si>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</si>
  <si>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</si>
  <si>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</si>
  <si>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</si>
  <si>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</si>
  <si>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</si>
  <si>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</si>
  <si>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</si>
  <si>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</si>
  <si>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</si>
  <si>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</si>
  <si>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</si>
  <si>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</si>
  <si>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</si>
  <si>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</si>
  <si>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</si>
  <si>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</si>
  <si>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</si>
  <si>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</si>
  <si>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</si>
  <si>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</si>
  <si>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</si>
  <si>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</si>
  <si>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</si>
  <si>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</si>
  <si>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</si>
  <si>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</si>
  <si>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</si>
  <si>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</si>
  <si>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</si>
  <si>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</si>
  <si>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</si>
  <si>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</si>
  <si>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</si>
  <si>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</si>
  <si>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</si>
  <si>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</si>
  <si>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</si>
  <si>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</si>
  <si>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</si>
  <si>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</si>
  <si>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</si>
  <si>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</si>
  <si>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</si>
  <si>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</si>
  <si>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</si>
  <si>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</si>
  <si>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</si>
  <si>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</si>
  <si>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</si>
  <si>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</si>
  <si>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</si>
  <si>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</si>
  <si>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</si>
  <si>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</si>
  <si>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</si>
  <si>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</si>
  <si>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</si>
  <si>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</si>
  <si>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</si>
  <si>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</si>
  <si>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</si>
  <si>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</si>
  <si>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</si>
  <si>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</si>
  <si>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</si>
  <si>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</si>
  <si>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</si>
  <si>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</si>
  <si>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</si>
  <si>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</si>
  <si>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</si>
  <si>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</si>
  <si>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</si>
  <si>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</si>
  <si>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</si>
  <si>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</si>
  <si>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</si>
  <si>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</si>
  <si>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</si>
  <si>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</si>
  <si>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</si>
  <si>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</si>
  <si>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</si>
  <si>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</si>
  <si>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</si>
  <si>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</si>
  <si>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</si>
  <si>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</si>
  <si>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</si>
  <si>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</si>
  <si>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</si>
  <si>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</si>
  <si>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</si>
  <si>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</si>
  <si>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</si>
  <si>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</si>
  <si>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</si>
  <si>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</si>
  <si>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</si>
  <si>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</si>
  <si>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</si>
  <si>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</si>
  <si>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</si>
  <si>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</si>
  <si>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</si>
  <si>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</si>
  <si>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</si>
  <si>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</si>
  <si>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</si>
  <si>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</si>
  <si>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</si>
  <si>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</si>
  <si>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</si>
  <si>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</si>
  <si>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</si>
  <si>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</si>
  <si>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</si>
  <si>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</si>
  <si>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</si>
  <si>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</si>
  <si>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</si>
  <si>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</si>
  <si>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</si>
  <si>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</si>
  <si>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</si>
  <si>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</si>
  <si>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</si>
  <si>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</si>
  <si>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</si>
  <si>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</si>
  <si>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</si>
  <si>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</si>
  <si>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</si>
  <si>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</si>
  <si>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</si>
  <si>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</si>
  <si>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</si>
  <si>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</si>
  <si>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</si>
  <si>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</si>
  <si>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</si>
  <si>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</si>
  <si>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</si>
  <si>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</si>
  <si>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</si>
  <si>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</si>
  <si>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</si>
  <si>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</si>
  <si>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</si>
  <si>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</si>
  <si>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</si>
  <si>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</si>
  <si>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</si>
  <si>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</si>
  <si>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</si>
  <si>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</si>
  <si>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</si>
  <si>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</si>
  <si>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</si>
  <si>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</si>
  <si>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</si>
  <si>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</si>
  <si>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</si>
  <si>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</si>
  <si>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</si>
  <si>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</si>
  <si>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</si>
  <si>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</si>
  <si>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</si>
  <si>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</si>
  <si>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</si>
  <si>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</si>
  <si>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</si>
  <si>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</si>
  <si>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</si>
  <si>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</si>
  <si>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</si>
  <si>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</si>
  <si>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</si>
  <si>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</si>
  <si>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</si>
  <si>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</si>
  <si>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</si>
  <si>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</si>
  <si>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</si>
  <si>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</si>
  <si>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</si>
  <si>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</si>
  <si>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</si>
  <si>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</si>
  <si>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</si>
  <si>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</si>
  <si>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</si>
  <si>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</si>
  <si>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</si>
  <si>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</si>
  <si>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</si>
  <si>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</si>
  <si>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</si>
  <si>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</si>
  <si>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</si>
  <si>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</si>
  <si>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</si>
  <si>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</si>
  <si>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</si>
  <si>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</si>
  <si>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</si>
  <si>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</si>
  <si>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</si>
  <si>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</si>
  <si>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</si>
  <si>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</si>
  <si>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</si>
  <si>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</si>
  <si>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</si>
  <si>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</si>
  <si>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</si>
  <si>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</si>
  <si>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</si>
  <si>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</si>
  <si>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</si>
  <si>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</si>
  <si>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</si>
  <si>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</si>
  <si>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</si>
  <si>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</si>
  <si>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</si>
  <si>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</si>
  <si>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</si>
  <si>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</si>
  <si>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</si>
  <si>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</si>
  <si>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</si>
  <si>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</si>
  <si>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</si>
  <si>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</si>
  <si>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</si>
  <si>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</si>
  <si>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</si>
  <si>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</si>
  <si>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</si>
  <si>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</si>
  <si>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</si>
  <si>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</si>
  <si>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</si>
  <si>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</si>
  <si>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</si>
  <si>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</si>
  <si>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</si>
  <si>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</si>
  <si>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</si>
  <si>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</si>
  <si>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</si>
  <si>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</si>
  <si>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</si>
  <si>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</si>
  <si>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</si>
  <si>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</si>
  <si>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</si>
  <si>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</si>
  <si>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</si>
  <si>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</si>
  <si>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</si>
  <si>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</si>
  <si>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</si>
  <si>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</si>
  <si>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</si>
  <si>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</si>
  <si>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</si>
  <si>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</si>
  <si>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</si>
  <si>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</si>
  <si>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</si>
  <si>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</si>
  <si>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</si>
  <si>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</si>
  <si>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</si>
  <si>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</si>
  <si>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</si>
  <si>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</si>
  <si>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</si>
  <si>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</si>
  <si>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</si>
  <si>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</si>
  <si>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</si>
  <si>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</si>
  <si>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</si>
  <si>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</si>
  <si>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</si>
  <si>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</si>
  <si>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</si>
  <si>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</si>
  <si>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</si>
  <si>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</si>
  <si>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</si>
  <si>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</si>
  <si>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</si>
  <si>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</si>
  <si>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</si>
  <si>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</si>
  <si>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</si>
  <si>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</si>
  <si>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</si>
  <si>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</si>
  <si>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</si>
  <si>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</si>
  <si>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</si>
  <si>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</si>
  <si>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</si>
  <si>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</si>
  <si>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</si>
  <si>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</si>
  <si>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</si>
  <si>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</si>
  <si>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</si>
  <si>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</si>
  <si>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</si>
  <si>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</si>
  <si>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</si>
  <si>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</si>
  <si>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</si>
  <si>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</si>
  <si>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</si>
  <si>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</si>
  <si>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</si>
  <si>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</si>
  <si>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</si>
  <si>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</si>
  <si>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</si>
  <si>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</si>
  <si>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</si>
  <si>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</si>
  <si>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</si>
  <si>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</si>
  <si>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</si>
  <si>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</si>
  <si>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</si>
  <si>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</si>
  <si>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</si>
  <si>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</si>
  <si>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</si>
  <si>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</si>
  <si>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</si>
  <si>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</si>
  <si>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</si>
  <si>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</si>
  <si>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</si>
  <si>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</si>
  <si>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</si>
  <si>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</si>
  <si>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</si>
  <si>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</si>
  <si>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</si>
  <si>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</si>
  <si>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</si>
  <si>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</si>
  <si>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</si>
  <si>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</si>
  <si>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</si>
  <si>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</si>
  <si>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</si>
  <si>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</si>
  <si>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</si>
  <si>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</si>
  <si>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</si>
  <si>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</si>
  <si>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</si>
  <si>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</si>
  <si>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</si>
  <si>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</si>
  <si>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</si>
  <si>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</si>
  <si>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</si>
  <si>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</si>
  <si>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</si>
  <si>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</si>
  <si>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</si>
  <si>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</si>
  <si>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</si>
  <si>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</si>
  <si>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</si>
  <si>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</si>
  <si>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</si>
  <si>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</si>
  <si>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</si>
  <si>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</si>
  <si>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</si>
  <si>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</si>
  <si>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</si>
  <si>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</si>
  <si>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</si>
  <si>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</si>
  <si>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</si>
  <si>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</si>
  <si>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</si>
  <si>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</si>
  <si>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</si>
  <si>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</si>
  <si>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</si>
  <si>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</si>
  <si>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</si>
  <si>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</si>
  <si>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</si>
  <si>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</si>
  <si>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</si>
  <si>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</si>
  <si>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</si>
  <si>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</si>
  <si>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</si>
  <si>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</si>
  <si>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</si>
  <si>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</si>
  <si>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</si>
  <si>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</si>
  <si>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</si>
  <si>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</si>
  <si>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</si>
  <si>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</si>
  <si>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</si>
  <si>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</si>
  <si>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</si>
  <si>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</si>
  <si>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</si>
  <si>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</si>
  <si>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</si>
  <si>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</si>
  <si>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</si>
  <si>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</si>
  <si>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</si>
  <si>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</si>
  <si>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</si>
  <si>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</si>
  <si>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</si>
  <si>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</si>
  <si>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</si>
  <si>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</si>
  <si>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</si>
  <si>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</si>
  <si>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</si>
  <si>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</si>
  <si>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</si>
  <si>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</si>
  <si>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</si>
  <si>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</si>
  <si>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</si>
  <si>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</si>
  <si>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</si>
  <si>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</si>
  <si>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</si>
  <si>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</si>
  <si>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</si>
  <si>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</si>
  <si>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</si>
  <si>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</si>
  <si>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</si>
  <si>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</si>
  <si>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</si>
  <si>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</si>
  <si>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</si>
  <si>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</si>
  <si>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</si>
  <si>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</si>
  <si>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</si>
  <si>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</si>
  <si>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</si>
  <si>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</si>
  <si>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</si>
  <si>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</si>
  <si>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</si>
  <si>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</si>
  <si>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</si>
  <si>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</si>
  <si>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</si>
  <si>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</si>
  <si>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</si>
  <si>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</si>
  <si>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</si>
  <si>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</si>
  <si>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</si>
  <si>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</si>
  <si>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</si>
  <si>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</si>
  <si>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</si>
  <si>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</si>
  <si>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</si>
  <si>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</si>
  <si>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</si>
  <si>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</si>
  <si>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</si>
  <si>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</si>
  <si>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</si>
  <si>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</si>
  <si>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</si>
  <si>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</si>
  <si>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</si>
  <si>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</si>
  <si>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</si>
  <si>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</si>
  <si>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</si>
  <si>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</si>
  <si>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</si>
  <si>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</si>
  <si>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</si>
  <si>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</si>
  <si>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</si>
  <si>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</si>
  <si>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</si>
  <si>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</si>
  <si>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</si>
  <si>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</si>
  <si>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</si>
  <si>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</si>
  <si>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</si>
  <si>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</si>
  <si>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</si>
  <si>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</si>
  <si>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</si>
  <si>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</si>
  <si>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</si>
  <si>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</si>
  <si>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</si>
  <si>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</si>
  <si>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</si>
  <si>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</si>
  <si>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</si>
  <si>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</si>
  <si>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</si>
  <si>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</si>
  <si>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</si>
  <si>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</si>
  <si>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</si>
  <si>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</si>
  <si>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</si>
  <si>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</si>
  <si>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</si>
  <si>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</si>
  <si>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</si>
  <si>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</si>
  <si>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</si>
  <si>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</si>
  <si>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</si>
  <si>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</si>
  <si>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</si>
  <si>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</si>
  <si>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</si>
  <si>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</si>
  <si>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</si>
  <si>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</si>
  <si>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</si>
  <si>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</si>
  <si>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</si>
  <si>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</si>
  <si>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</si>
  <si>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</si>
  <si>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</si>
  <si>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</si>
  <si>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</si>
  <si>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</si>
  <si>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</si>
  <si>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</si>
  <si>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</si>
  <si>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</si>
  <si>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</si>
  <si>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</si>
  <si>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</si>
  <si>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</si>
  <si>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</si>
  <si>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</si>
  <si>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</si>
  <si>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</si>
  <si>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</si>
  <si>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</si>
  <si>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</si>
  <si>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</si>
  <si>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</si>
  <si>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</si>
  <si>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</si>
  <si>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</si>
  <si>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</si>
  <si>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</si>
  <si>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</si>
  <si>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</si>
  <si>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</si>
  <si>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</si>
  <si>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</si>
  <si>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</si>
  <si>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</si>
  <si>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</si>
  <si>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</si>
  <si>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</si>
  <si>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</si>
  <si>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</si>
  <si>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</si>
  <si>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</si>
  <si>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</si>
  <si>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</si>
  <si>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</si>
  <si>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</si>
  <si>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</si>
  <si>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</si>
  <si>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</si>
  <si>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</si>
  <si>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</si>
  <si>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</si>
  <si>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</si>
  <si>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</si>
  <si>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</si>
  <si>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</si>
  <si>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</si>
  <si>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</si>
  <si>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</si>
  <si>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</si>
  <si>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</si>
  <si>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</si>
  <si>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</si>
  <si>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</si>
  <si>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</si>
  <si>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</si>
  <si>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</si>
  <si>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</si>
  <si>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</si>
  <si>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</si>
  <si>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</si>
  <si>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</si>
  <si>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</si>
  <si>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</si>
  <si>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</si>
  <si>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</si>
  <si>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</si>
  <si>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</si>
  <si>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</si>
  <si>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</si>
  <si>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</si>
  <si>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</si>
  <si>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</si>
  <si>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</si>
  <si>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</si>
  <si>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</si>
  <si>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</si>
  <si>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</si>
  <si>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</si>
  <si>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</si>
  <si>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</si>
  <si>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</si>
  <si>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</si>
  <si>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</si>
  <si>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</si>
  <si>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</si>
  <si>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</si>
  <si>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</si>
  <si>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</si>
  <si>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</si>
  <si>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</si>
  <si>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</si>
  <si>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</si>
  <si>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</si>
  <si>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</si>
  <si>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</si>
  <si>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</si>
  <si>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</si>
  <si>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</si>
  <si>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</si>
  <si>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</si>
  <si>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</si>
  <si>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</si>
  <si>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</si>
  <si>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</si>
  <si>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</si>
  <si>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</si>
  <si>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</si>
  <si>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</si>
  <si>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</si>
  <si>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</si>
  <si>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</si>
  <si>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</si>
  <si>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</si>
  <si>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</si>
  <si>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</si>
  <si>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</si>
  <si>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</si>
  <si>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</si>
  <si>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</si>
  <si>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</si>
  <si>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</si>
  <si>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</si>
  <si>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</si>
  <si>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</si>
  <si>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</si>
  <si>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</si>
  <si>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</si>
  <si>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</si>
  <si>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</si>
  <si>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</si>
  <si>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</si>
  <si>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</si>
  <si>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</si>
  <si>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</si>
  <si>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</si>
  <si>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</si>
  <si>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</si>
  <si>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</si>
  <si>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</si>
  <si>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</si>
  <si>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</si>
  <si>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</si>
  <si>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</si>
  <si>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</si>
  <si>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</si>
  <si>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</si>
  <si>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</si>
  <si>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</si>
  <si>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</si>
  <si>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</si>
  <si>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</si>
  <si>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</si>
  <si>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</si>
  <si>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</si>
  <si>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</si>
  <si>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</si>
  <si>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</si>
  <si>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</si>
  <si>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</si>
  <si>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</si>
  <si>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</si>
  <si>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</si>
  <si>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</si>
  <si>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</si>
  <si>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</si>
  <si>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</si>
  <si>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</si>
  <si>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</si>
  <si>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</si>
  <si>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</si>
  <si>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</si>
  <si>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</si>
  <si>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</si>
  <si>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</si>
  <si>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</si>
  <si>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</si>
  <si>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</si>
  <si>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</si>
  <si>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</si>
  <si>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</si>
  <si>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</si>
  <si>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</si>
  <si>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</si>
  <si>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</si>
  <si>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</si>
  <si>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</si>
  <si>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</si>
  <si>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</si>
  <si>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</si>
  <si>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</si>
  <si>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</si>
  <si>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</si>
  <si>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</si>
  <si>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</si>
  <si>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</si>
  <si>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</si>
  <si>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</si>
  <si>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</si>
  <si>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</si>
  <si>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</si>
  <si>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</si>
  <si>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</si>
  <si>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</si>
  <si>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</si>
  <si>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</si>
  <si>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</si>
  <si>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</si>
  <si>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</si>
  <si>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</si>
  <si>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</si>
  <si>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</si>
  <si>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</si>
  <si>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</si>
  <si>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</si>
  <si>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</si>
  <si>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</si>
  <si>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</si>
  <si>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</si>
  <si>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</si>
  <si>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</si>
  <si>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</si>
  <si>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</si>
  <si>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</si>
  <si>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</si>
  <si>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</si>
  <si>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</si>
  <si>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</si>
  <si>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</si>
  <si>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</si>
  <si>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</si>
  <si>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</si>
  <si>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</si>
  <si>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</si>
  <si>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</si>
  <si>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</si>
  <si>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</si>
  <si>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</si>
  <si>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</si>
  <si>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</si>
  <si>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</si>
  <si>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</si>
  <si>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</si>
  <si>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</si>
  <si>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</si>
  <si>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</si>
  <si>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</si>
  <si>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</si>
  <si>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</si>
  <si>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</si>
  <si>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</si>
  <si>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</si>
  <si>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</si>
  <si>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</si>
  <si>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</si>
  <si>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</si>
  <si>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</si>
  <si>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</si>
  <si>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</si>
  <si>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</si>
  <si>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</si>
  <si>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</si>
  <si>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</si>
  <si>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</si>
  <si>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</si>
  <si>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</si>
  <si>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</si>
  <si>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</si>
  <si>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</si>
  <si>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</si>
  <si>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</si>
  <si>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</si>
  <si>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</si>
  <si>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</si>
  <si>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</si>
  <si>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</si>
  <si>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</si>
  <si>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</si>
  <si>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</si>
  <si>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</si>
  <si>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</si>
  <si>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</si>
  <si>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</si>
  <si>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</si>
  <si>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</si>
  <si>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</si>
  <si>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</si>
  <si>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</si>
  <si>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</si>
  <si>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</si>
  <si>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</si>
  <si>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</si>
  <si>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</si>
  <si>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</si>
  <si>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</si>
  <si>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</si>
  <si>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</si>
  <si>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</si>
  <si>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</si>
  <si>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</si>
  <si>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</si>
  <si>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</si>
  <si>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</si>
  <si>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</si>
  <si>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</si>
  <si>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</si>
  <si>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</si>
  <si>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</si>
  <si>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</si>
  <si>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</si>
  <si>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</si>
  <si>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</si>
  <si>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</si>
  <si>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</si>
  <si>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</si>
  <si>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</si>
  <si>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</si>
  <si>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</si>
  <si>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</si>
  <si>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</si>
  <si>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</si>
  <si>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</si>
  <si>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</si>
  <si>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</si>
  <si>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</si>
  <si>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</si>
  <si>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</si>
  <si>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</si>
  <si>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</si>
  <si>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</si>
  <si>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</si>
  <si>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</si>
  <si>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</si>
  <si>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</si>
  <si>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</si>
  <si>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</si>
  <si>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</si>
  <si>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</si>
  <si>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</si>
  <si>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</si>
  <si>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</si>
  <si>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</si>
  <si>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</si>
  <si>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</si>
  <si>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</si>
  <si>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</si>
  <si>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</si>
  <si>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</si>
  <si>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</si>
  <si>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</si>
  <si>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</si>
  <si>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</si>
  <si>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</si>
  <si>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</si>
  <si>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</si>
  <si>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</si>
  <si>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</si>
  <si>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</si>
  <si>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</si>
  <si>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</si>
  <si>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</si>
  <si>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</si>
  <si>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</si>
  <si>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</si>
  <si>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</si>
  <si>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</si>
  <si>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</si>
  <si>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</si>
  <si>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</si>
  <si>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</si>
  <si>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</si>
  <si>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</si>
  <si>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</si>
  <si>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</si>
  <si>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</si>
  <si>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</si>
  <si>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</si>
  <si>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</si>
  <si>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</si>
  <si>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</si>
  <si>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</si>
  <si>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</si>
  <si>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</si>
  <si>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</si>
  <si>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</si>
  <si>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</si>
  <si>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</si>
  <si>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</si>
  <si>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</si>
  <si>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</si>
  <si>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</si>
  <si>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</si>
  <si>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</si>
  <si>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</si>
  <si>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</si>
  <si>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</si>
  <si>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</si>
  <si>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</si>
  <si>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</si>
  <si>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</si>
  <si>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</si>
  <si>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</si>
  <si>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</si>
  <si>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</si>
  <si>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</si>
  <si>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</si>
  <si>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</si>
  <si>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</si>
  <si>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</si>
  <si>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</si>
  <si>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</si>
  <si>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</si>
  <si>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</si>
  <si>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</si>
  <si>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</si>
  <si>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</si>
  <si>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</si>
  <si>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</si>
  <si>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</si>
  <si>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</si>
  <si>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</si>
  <si>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</si>
  <si>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</si>
  <si>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</si>
  <si>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</si>
  <si>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</si>
  <si>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</si>
  <si>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</si>
  <si>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</si>
  <si>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</si>
  <si>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</si>
  <si>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</si>
  <si>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</si>
  <si>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</si>
  <si>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</si>
  <si>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</si>
  <si>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</si>
  <si>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</si>
  <si>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</si>
  <si>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</si>
  <si>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</si>
  <si>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</si>
  <si>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</si>
  <si>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</si>
  <si>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</si>
  <si>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</si>
  <si>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</si>
  <si>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</si>
  <si>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</si>
  <si>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</si>
  <si>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</si>
  <si>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</si>
  <si>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</si>
  <si>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</si>
  <si>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</si>
  <si>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</si>
  <si>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</si>
  <si>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</si>
  <si>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</si>
  <si>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</si>
  <si>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</si>
  <si>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</si>
  <si>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</si>
  <si>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</si>
  <si>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</si>
  <si>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</si>
  <si>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</si>
  <si>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</si>
  <si>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</si>
  <si>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</si>
  <si>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</si>
  <si>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</si>
  <si>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</si>
  <si>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</si>
  <si>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</si>
  <si>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</si>
  <si>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</si>
  <si>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</si>
  <si>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</si>
  <si>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</si>
  <si>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</si>
  <si>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</si>
  <si>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</si>
  <si>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</si>
  <si>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</si>
  <si>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</si>
  <si>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</si>
  <si>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</si>
  <si>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</si>
  <si>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</si>
  <si>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</si>
  <si>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</si>
  <si>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</si>
  <si>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</si>
  <si>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</si>
  <si>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</si>
  <si>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</si>
  <si>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</si>
  <si>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</si>
  <si>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</si>
  <si>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</si>
  <si>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</si>
  <si>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</si>
  <si>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</si>
  <si>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</si>
  <si>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</si>
  <si>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</si>
  <si>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</si>
  <si>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</si>
  <si>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</si>
  <si>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</si>
  <si>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</si>
  <si>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</si>
  <si>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</si>
  <si>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</si>
  <si>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</si>
  <si>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</si>
  <si>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</si>
  <si>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</si>
  <si>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</si>
  <si>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</si>
  <si>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</si>
  <si>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</si>
  <si>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</si>
  <si>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</si>
  <si>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</si>
  <si>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</si>
  <si>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</si>
  <si>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</si>
  <si>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</si>
  <si>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</si>
  <si>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</si>
  <si>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</si>
  <si>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</si>
  <si>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</si>
  <si>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</si>
  <si>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</si>
  <si>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</si>
  <si>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</si>
  <si>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</si>
  <si>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</si>
  <si>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</si>
  <si>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</si>
  <si>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</si>
  <si>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</si>
  <si>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</si>
  <si>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</si>
  <si>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</si>
  <si>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</si>
  <si>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</si>
  <si>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</si>
  <si>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</si>
  <si>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</si>
  <si>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</si>
  <si>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</si>
  <si>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</si>
  <si>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</si>
  <si>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</si>
  <si>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</si>
  <si>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</si>
  <si>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</si>
  <si>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</si>
  <si>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</si>
  <si>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</si>
  <si>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</si>
  <si>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</si>
  <si>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</si>
  <si>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</si>
  <si>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</si>
  <si>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</si>
  <si>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</si>
  <si>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</si>
  <si>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</si>
  <si>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</si>
  <si>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</si>
  <si>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</si>
  <si>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</si>
  <si>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</si>
  <si>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</si>
  <si>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</si>
  <si>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</si>
  <si>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</si>
  <si>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</si>
  <si>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</si>
  <si>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</si>
  <si>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</si>
  <si>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</si>
  <si>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</si>
  <si>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</si>
  <si>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</si>
  <si>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</si>
  <si>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</si>
  <si>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</si>
  <si>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</si>
  <si>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</si>
  <si>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</si>
  <si>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</si>
  <si>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</si>
  <si>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</si>
  <si>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</si>
  <si>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</si>
  <si>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</si>
  <si>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</si>
  <si>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</si>
  <si>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</si>
  <si>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</si>
  <si>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</si>
  <si>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</si>
  <si>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</si>
  <si>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</si>
  <si>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</si>
  <si>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</si>
  <si>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</si>
  <si>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</si>
  <si>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</si>
  <si>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</si>
  <si>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</si>
  <si>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</si>
  <si>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</si>
  <si>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</si>
  <si>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</si>
  <si>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</si>
  <si>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</si>
  <si>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</si>
  <si>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</si>
  <si>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</si>
  <si>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</si>
  <si>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</si>
  <si>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</si>
  <si>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</si>
  <si>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</si>
  <si>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</si>
  <si>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</si>
  <si>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</si>
  <si>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</si>
  <si>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</si>
  <si>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</si>
  <si>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</si>
  <si>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</si>
  <si>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</si>
  <si>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</si>
  <si>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</si>
  <si>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</si>
  <si>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</si>
  <si>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</si>
  <si>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</si>
  <si>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</si>
  <si>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</si>
  <si>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</si>
  <si>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</si>
  <si>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</si>
  <si>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</si>
  <si>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</si>
  <si>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</si>
  <si>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</si>
  <si>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</si>
  <si>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</si>
  <si>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</si>
  <si>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</si>
  <si>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</si>
  <si>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</si>
  <si>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</si>
  <si>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</si>
  <si>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</si>
  <si>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</si>
  <si>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</si>
  <si>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</si>
  <si>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</si>
  <si>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</si>
  <si>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</si>
  <si>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</si>
  <si>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</si>
  <si>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</si>
  <si>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</si>
  <si>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</si>
  <si>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</si>
  <si>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</si>
  <si>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</si>
  <si>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</si>
  <si>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</si>
  <si>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</si>
  <si>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</si>
  <si>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</si>
  <si>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</si>
  <si>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</si>
  <si>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</si>
  <si>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</si>
  <si>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</si>
  <si>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</si>
  <si>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</si>
  <si>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</si>
  <si>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</si>
  <si>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</si>
  <si>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</si>
  <si>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</si>
  <si>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</si>
  <si>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</si>
  <si>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</si>
  <si>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</si>
  <si>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</si>
  <si>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</si>
  <si>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</si>
  <si>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</si>
  <si>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</si>
  <si>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</si>
  <si>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</si>
  <si>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</si>
  <si>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</si>
  <si>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</si>
  <si>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</si>
  <si>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</si>
  <si>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</si>
  <si>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</si>
  <si>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</si>
  <si>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</si>
  <si>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</si>
  <si>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</si>
  <si>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</si>
  <si>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</si>
  <si>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</si>
  <si>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</si>
  <si>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</si>
  <si>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</si>
  <si>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</si>
  <si>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</si>
  <si>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</si>
  <si>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</si>
  <si>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</si>
  <si>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</si>
  <si>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</si>
  <si>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</si>
  <si>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</si>
  <si>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</si>
  <si>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</si>
  <si>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</si>
  <si>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</si>
  <si>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</si>
  <si>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</si>
  <si>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</si>
  <si>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</si>
  <si>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</si>
  <si>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</si>
  <si>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</si>
  <si>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</si>
  <si>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</si>
  <si>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</si>
  <si>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</si>
  <si>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</si>
  <si>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</si>
  <si>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</si>
  <si>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</si>
  <si>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</si>
  <si>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</si>
  <si>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</si>
  <si>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</si>
  <si>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</si>
  <si>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</si>
  <si>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</si>
  <si>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</si>
  <si>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</si>
  <si>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</si>
  <si>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</si>
  <si>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</si>
  <si>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</si>
  <si>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</si>
  <si>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</si>
  <si>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</si>
  <si>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</si>
  <si>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</si>
  <si>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</si>
  <si>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</si>
  <si>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</si>
  <si>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</si>
  <si>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</si>
  <si>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</si>
  <si>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</si>
  <si>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</si>
  <si>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</si>
  <si>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</si>
  <si>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</si>
  <si>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</si>
  <si>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</si>
  <si>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</si>
  <si>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</si>
  <si>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</si>
  <si>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</si>
  <si>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</si>
  <si>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</si>
  <si>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</si>
  <si>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</si>
  <si>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</si>
  <si>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</si>
  <si>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</si>
  <si>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</si>
  <si>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</si>
  <si>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</si>
  <si>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</si>
  <si>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</si>
  <si>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</si>
  <si>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</si>
  <si>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</si>
  <si>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</si>
  <si>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</si>
  <si>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</si>
  <si>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</si>
  <si>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</si>
  <si>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</si>
  <si>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</si>
  <si>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</si>
  <si>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</si>
  <si>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</si>
  <si>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</si>
  <si>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</si>
  <si>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</si>
  <si>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</si>
  <si>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</si>
  <si>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</si>
  <si>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</si>
  <si>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</si>
  <si>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</si>
  <si>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</si>
  <si>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</si>
  <si>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</si>
  <si>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</si>
  <si>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</si>
  <si>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</si>
  <si>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</si>
  <si>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</si>
  <si>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</si>
  <si>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</si>
  <si>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</si>
  <si>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</si>
  <si>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</si>
  <si>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</si>
  <si>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</si>
  <si>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</si>
  <si>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</si>
  <si>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</si>
  <si>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</si>
  <si>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</si>
  <si>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</si>
  <si>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</si>
  <si>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</si>
  <si>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</si>
  <si>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</si>
  <si>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</si>
  <si>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</si>
  <si>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</si>
  <si>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</si>
  <si>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</si>
  <si>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</si>
  <si>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</si>
  <si>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</si>
  <si>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</si>
  <si>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</si>
  <si>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</si>
  <si>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</si>
  <si>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</si>
  <si>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</si>
  <si>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</si>
  <si>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</si>
  <si>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</si>
  <si>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</si>
  <si>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</si>
  <si>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</si>
  <si>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</si>
  <si>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</si>
  <si>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</si>
  <si>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</si>
  <si>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</si>
  <si>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</si>
  <si>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</si>
  <si>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</si>
  <si>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</si>
  <si>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</si>
  <si>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</si>
  <si>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</si>
  <si>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</si>
  <si>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</si>
  <si>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</si>
  <si>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</si>
  <si>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</si>
  <si>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</si>
  <si>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</si>
  <si>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</si>
  <si>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</si>
  <si>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</si>
  <si>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</si>
  <si>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</si>
  <si>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</si>
  <si>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</si>
  <si>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</si>
  <si>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</si>
  <si>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</si>
  <si>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</si>
  <si>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</si>
  <si>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</si>
  <si>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</si>
  <si>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</si>
  <si>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</si>
  <si>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</si>
  <si>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</si>
  <si>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</si>
  <si>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</si>
  <si>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</si>
  <si>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</si>
  <si>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</si>
  <si>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</si>
  <si>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</si>
  <si>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</si>
  <si>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</si>
  <si>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</si>
  <si>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</si>
  <si>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</si>
  <si>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</si>
  <si>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</si>
  <si>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</si>
  <si>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</si>
  <si>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</si>
  <si>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</si>
  <si>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</si>
  <si>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</si>
  <si>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</si>
  <si>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</si>
  <si>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</si>
  <si>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</si>
  <si>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</si>
  <si>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</si>
  <si>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</si>
  <si>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</si>
  <si>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</si>
  <si>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</si>
  <si>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</si>
  <si>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</si>
  <si>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</si>
  <si>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</si>
  <si>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</si>
  <si>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</si>
  <si>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</si>
  <si>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</si>
  <si>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</si>
  <si>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</si>
  <si>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</si>
  <si>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</si>
  <si>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</si>
  <si>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</si>
  <si>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</si>
  <si>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</si>
  <si>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</si>
  <si>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</si>
  <si>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</si>
  <si>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</si>
  <si>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</si>
  <si>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</si>
  <si>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</si>
  <si>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</si>
  <si>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</si>
  <si>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</si>
  <si>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</si>
  <si>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</si>
  <si>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</si>
  <si>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</si>
  <si>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</si>
  <si>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</si>
  <si>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</si>
  <si>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</si>
  <si>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</si>
  <si>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</si>
  <si>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</si>
  <si>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</si>
  <si>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</si>
  <si>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</si>
  <si>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</si>
  <si>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</si>
  <si>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</si>
  <si>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</si>
  <si>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</si>
  <si>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</si>
  <si>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</si>
  <si>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</si>
  <si>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</si>
  <si>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</si>
  <si>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</si>
  <si>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</si>
  <si>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</si>
  <si>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</si>
  <si>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</si>
  <si>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</si>
  <si>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</si>
  <si>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</si>
  <si>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</si>
  <si>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</si>
  <si>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</si>
  <si>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</si>
  <si>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</si>
  <si>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</si>
  <si>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</si>
  <si>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</si>
  <si>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</si>
  <si>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</si>
  <si>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</si>
  <si>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</si>
  <si>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</si>
  <si>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</si>
  <si>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</si>
  <si>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</si>
  <si>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</si>
  <si>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</si>
  <si>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</si>
  <si>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</si>
  <si>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</si>
  <si>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</si>
  <si>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</si>
  <si>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</si>
  <si>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</si>
  <si>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</si>
  <si>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</si>
  <si>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</si>
  <si>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</si>
  <si>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</si>
  <si>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</si>
  <si>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</si>
  <si>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</si>
  <si>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</si>
  <si>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</si>
  <si>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</si>
  <si>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</si>
  <si>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</si>
  <si>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</si>
  <si>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</si>
  <si>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</si>
  <si>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</si>
  <si>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</si>
  <si>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</si>
  <si>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</si>
  <si>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</si>
  <si>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</si>
  <si>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</si>
  <si>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</si>
  <si>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</si>
  <si>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</si>
  <si>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</si>
  <si>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</si>
  <si>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</si>
  <si>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</si>
  <si>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</si>
  <si>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</si>
  <si>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</si>
  <si>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</si>
  <si>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</si>
  <si>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</si>
  <si>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</si>
  <si>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</si>
  <si>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</si>
  <si>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</si>
  <si>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</si>
  <si>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</si>
  <si>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</si>
  <si>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</si>
  <si>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</si>
  <si>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</si>
  <si>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</si>
  <si>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</si>
  <si>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</si>
  <si>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</si>
  <si>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</si>
  <si>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</si>
  <si>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</si>
  <si>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</si>
  <si>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</si>
  <si>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</si>
  <si>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</si>
  <si>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</si>
  <si>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</si>
  <si>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</si>
  <si>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</si>
  <si>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</si>
  <si>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</si>
  <si>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</si>
  <si>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</si>
  <si>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</si>
  <si>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</si>
  <si>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</si>
  <si>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</si>
  <si>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</si>
  <si>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</si>
  <si>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</si>
  <si>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</si>
  <si>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</si>
  <si>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</si>
  <si>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</si>
  <si>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</si>
  <si>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</si>
  <si>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</si>
  <si>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</si>
  <si>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</si>
  <si>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</si>
  <si>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</si>
  <si>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</si>
  <si>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</si>
  <si>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</si>
  <si>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</si>
  <si>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</si>
  <si>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</si>
  <si>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</si>
  <si>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</si>
  <si>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</si>
  <si>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</si>
  <si>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</si>
  <si>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</si>
  <si>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</si>
  <si>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</si>
  <si>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</si>
  <si>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</si>
  <si>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</si>
  <si>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</si>
  <si>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</si>
  <si>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</si>
  <si>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</si>
  <si>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</si>
  <si>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</si>
  <si>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</si>
  <si>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</si>
  <si>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</si>
  <si>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</si>
  <si>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</si>
  <si>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</si>
  <si>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</si>
  <si>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</si>
  <si>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</si>
  <si>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</si>
  <si>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</si>
  <si>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</si>
  <si>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</si>
  <si>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</si>
  <si>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</si>
  <si>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</si>
  <si>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</si>
  <si>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</si>
  <si>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</si>
  <si>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</si>
  <si>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</si>
  <si>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</si>
  <si>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</si>
  <si>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</si>
  <si>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</si>
  <si>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</si>
  <si>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</si>
  <si>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</si>
  <si>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</si>
  <si>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</si>
  <si>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</si>
  <si>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</si>
  <si>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</si>
  <si>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</si>
  <si>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</si>
  <si>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</si>
  <si>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</si>
  <si>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</si>
  <si>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</si>
  <si>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</si>
  <si>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</si>
  <si>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</si>
  <si>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</si>
  <si>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</si>
  <si>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</si>
  <si>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</si>
  <si>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</si>
  <si>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</si>
  <si>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</si>
  <si>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</si>
  <si>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</si>
  <si>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</si>
  <si>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</si>
  <si>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</si>
  <si>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</si>
  <si>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</si>
  <si>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</si>
  <si>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</si>
  <si>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</si>
  <si>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</si>
  <si>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</si>
  <si>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</si>
  <si>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</si>
  <si>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</si>
  <si>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</si>
  <si>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</si>
  <si>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</si>
  <si>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</si>
  <si>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</si>
  <si>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</si>
  <si>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</si>
  <si>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</si>
  <si>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</si>
  <si>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</si>
  <si>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</si>
  <si>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</si>
  <si>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</si>
  <si>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</si>
  <si>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</si>
  <si>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</si>
  <si>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</si>
  <si>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</si>
  <si>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</si>
  <si>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</si>
  <si>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</si>
  <si>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</si>
  <si>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</si>
  <si>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</si>
  <si>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</si>
  <si>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</si>
  <si>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</si>
  <si>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</si>
  <si>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</si>
  <si>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</si>
  <si>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</si>
  <si>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</si>
  <si>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</si>
  <si>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</si>
  <si>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</si>
  <si>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</si>
  <si>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</si>
  <si>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</si>
  <si>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</si>
  <si>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</si>
  <si>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</si>
  <si>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</si>
  <si>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</si>
  <si>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</si>
  <si>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</si>
  <si>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</si>
  <si>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</si>
  <si>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</si>
  <si>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</si>
  <si>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</si>
  <si>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</si>
  <si>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</si>
  <si>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</si>
  <si>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</si>
  <si>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</si>
  <si>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</si>
  <si>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</si>
  <si>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</si>
  <si>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</si>
  <si>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</si>
  <si>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</si>
  <si>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</si>
  <si>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</si>
  <si>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</si>
  <si>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</si>
  <si>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</si>
  <si>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</si>
  <si>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</si>
  <si>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</si>
  <si>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</si>
  <si>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</si>
  <si>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</si>
  <si>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</si>
  <si>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</si>
  <si>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</si>
  <si>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</si>
  <si>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</si>
  <si>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</si>
  <si>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</si>
  <si>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</si>
  <si>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</si>
  <si>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</si>
  <si>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</si>
  <si>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</si>
  <si>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</si>
  <si>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</si>
  <si>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</si>
  <si>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</si>
  <si>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</si>
  <si>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</si>
  <si>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</si>
  <si>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</si>
  <si>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</si>
  <si>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</si>
  <si>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</si>
  <si>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</si>
  <si>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</si>
  <si>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</si>
  <si>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</si>
  <si>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</si>
  <si>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</si>
  <si>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</si>
  <si>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</si>
  <si>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</si>
  <si>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</si>
  <si>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</si>
  <si>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</si>
  <si>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</si>
  <si>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</si>
  <si>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</si>
  <si>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</si>
  <si>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</si>
  <si>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</si>
  <si>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</si>
  <si>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</si>
  <si>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</si>
  <si>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</si>
  <si>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</si>
  <si>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</si>
  <si>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</si>
  <si>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</si>
  <si>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</si>
  <si>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</si>
  <si>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</si>
  <si>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</si>
  <si>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</si>
  <si>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</si>
  <si>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</si>
  <si>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</si>
  <si>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</si>
  <si>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</si>
  <si>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</si>
  <si>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</si>
  <si>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</si>
  <si>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</si>
  <si>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</si>
  <si>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</si>
  <si>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</si>
  <si>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</si>
  <si>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</si>
  <si>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</si>
  <si>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</si>
  <si>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</si>
  <si>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</si>
  <si>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</si>
  <si>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</si>
  <si>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</si>
  <si>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</si>
  <si>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</si>
  <si>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</si>
  <si>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</si>
  <si>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</si>
  <si>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</si>
  <si>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</si>
  <si>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</si>
  <si>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</si>
  <si>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</si>
  <si>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</si>
  <si>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</si>
  <si>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</si>
  <si>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</si>
  <si>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</si>
  <si>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</si>
  <si>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</si>
  <si>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</si>
  <si>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</si>
  <si>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</si>
  <si>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</si>
  <si>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</si>
  <si>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</si>
  <si>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</si>
  <si>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</si>
  <si>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</si>
  <si>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</si>
  <si>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</si>
  <si>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</si>
  <si>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</si>
  <si>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</si>
  <si>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</si>
  <si>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</si>
  <si>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</si>
  <si>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</si>
  <si>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</si>
  <si>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</si>
  <si>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</si>
  <si>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</si>
  <si>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</si>
  <si>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</si>
  <si>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</si>
  <si>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</si>
  <si>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</si>
  <si>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</si>
  <si>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</si>
  <si>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</si>
  <si>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</si>
  <si>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</si>
  <si>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</si>
  <si>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</si>
  <si>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</si>
  <si>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</si>
  <si>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</si>
  <si>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</si>
  <si>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</si>
  <si>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</si>
  <si>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</si>
  <si>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</si>
  <si>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</si>
  <si>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</si>
  <si>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</si>
  <si>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</si>
  <si>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</si>
  <si>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</si>
  <si>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</si>
  <si>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</si>
  <si>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</si>
  <si>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</si>
  <si>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</si>
  <si>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</si>
  <si>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</si>
  <si>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</si>
  <si>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</si>
  <si>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</si>
  <si>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</si>
  <si>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</si>
  <si>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</si>
  <si>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</si>
  <si>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</si>
  <si>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</si>
  <si>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</si>
  <si>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</si>
  <si>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</si>
  <si>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</si>
  <si>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</si>
  <si>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</si>
  <si>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</si>
  <si>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</si>
  <si>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</si>
  <si>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</si>
  <si>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</si>
  <si>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</si>
  <si>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</si>
  <si>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</si>
  <si>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</si>
  <si>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</si>
  <si>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</si>
  <si>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</si>
  <si>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</si>
  <si>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</si>
  <si>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</si>
  <si>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</si>
  <si>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</si>
  <si>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</si>
  <si>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</si>
  <si>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</si>
  <si>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</si>
  <si>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</si>
  <si>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</si>
  <si>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</si>
  <si>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</si>
  <si>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</si>
  <si>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</si>
  <si>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</si>
  <si>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</si>
  <si>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</si>
  <si>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</si>
  <si>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</si>
  <si>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</si>
  <si>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</si>
  <si>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</si>
  <si>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</si>
  <si>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</si>
  <si>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</si>
  <si>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</si>
  <si>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</si>
  <si>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</si>
  <si>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</si>
  <si>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</si>
  <si>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</si>
  <si>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</si>
  <si>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</si>
  <si>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</si>
  <si>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</si>
  <si>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</si>
  <si>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</si>
  <si>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</si>
  <si>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</si>
  <si>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</si>
  <si>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</si>
  <si>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</si>
  <si>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</si>
  <si>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</si>
  <si>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</si>
  <si>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</si>
  <si>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</si>
  <si>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</si>
  <si>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</si>
  <si>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</si>
  <si>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</si>
  <si>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</si>
  <si>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</si>
  <si>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</si>
  <si>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</si>
  <si>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</si>
  <si>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</si>
  <si>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</si>
  <si>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</si>
  <si>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</si>
  <si>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</si>
  <si>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</si>
  <si>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</si>
  <si>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</si>
  <si>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</si>
  <si>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</si>
  <si>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</si>
  <si>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</si>
  <si>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</si>
  <si>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</si>
  <si>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</si>
  <si>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</si>
  <si>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</si>
  <si>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</si>
  <si>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</si>
  <si>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</si>
  <si>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</si>
  <si>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</si>
  <si>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</si>
  <si>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</si>
  <si>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</si>
  <si>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</si>
  <si>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</si>
  <si>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</si>
  <si>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</si>
  <si>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</si>
  <si>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</si>
  <si>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</si>
  <si>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</si>
  <si>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</si>
  <si>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</si>
  <si>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</si>
  <si>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</si>
  <si>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</si>
  <si>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</si>
  <si>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</si>
  <si>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</si>
  <si>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</si>
  <si>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</si>
  <si>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</si>
  <si>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</si>
  <si>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</si>
  <si>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</si>
  <si>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</si>
  <si>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</si>
  <si>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</si>
  <si>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</si>
  <si>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</si>
  <si>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</si>
  <si>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</si>
  <si>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</si>
  <si>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</si>
  <si>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</si>
  <si>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</si>
  <si>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</si>
  <si>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</si>
  <si>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</si>
  <si>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</si>
  <si>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</si>
  <si>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</si>
  <si>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</si>
  <si>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</si>
  <si>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</si>
  <si>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</si>
  <si>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</si>
  <si>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</si>
  <si>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</si>
  <si>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</si>
  <si>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</si>
  <si>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</si>
  <si>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</si>
  <si>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</si>
  <si>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</si>
  <si>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</si>
  <si>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</si>
  <si>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</si>
  <si>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</si>
  <si>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</si>
  <si>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</si>
  <si>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</si>
  <si>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</si>
  <si>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</si>
  <si>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</si>
  <si>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</si>
  <si>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</si>
  <si>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</si>
  <si>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</si>
  <si>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</si>
  <si>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</si>
  <si>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</si>
  <si>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</si>
  <si>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</si>
  <si>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</si>
  <si>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</si>
  <si>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</si>
  <si>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</si>
  <si>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</si>
  <si>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</si>
  <si>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</si>
  <si>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</si>
  <si>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</si>
  <si>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</si>
  <si>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</si>
  <si>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</si>
  <si>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</si>
  <si>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</si>
  <si>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</si>
  <si>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</si>
  <si>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</si>
  <si>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</si>
  <si>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</si>
  <si>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</si>
  <si>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</si>
  <si>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</si>
  <si>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</si>
  <si>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</si>
  <si>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</si>
  <si>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</si>
  <si>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</si>
  <si>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</si>
  <si>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</si>
  <si>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</si>
  <si>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</si>
  <si>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</si>
  <si>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</si>
  <si>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</si>
  <si>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</si>
  <si>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</si>
  <si>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</si>
  <si>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</si>
  <si>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</si>
  <si>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</si>
  <si>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</si>
  <si>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</si>
  <si>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</si>
  <si>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</si>
  <si>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</si>
  <si>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</si>
  <si>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</si>
  <si>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</si>
  <si>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</si>
  <si>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</si>
  <si>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</si>
  <si>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</si>
  <si>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</si>
  <si>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</si>
  <si>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</si>
  <si>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</si>
  <si>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</si>
  <si>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</si>
  <si>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</si>
  <si>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</si>
  <si>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</si>
  <si>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</si>
  <si>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</si>
  <si>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</si>
  <si>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</si>
  <si>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</si>
  <si>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</si>
  <si>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</si>
  <si>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</si>
  <si>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</si>
  <si>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</si>
  <si>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</si>
  <si>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</si>
  <si>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</si>
  <si>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</si>
  <si>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</si>
  <si>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</si>
  <si>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</si>
  <si>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</si>
  <si>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</si>
  <si>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</si>
  <si>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</si>
  <si>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</si>
  <si>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</si>
  <si>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</si>
  <si>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</si>
  <si>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</si>
  <si>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</si>
  <si>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</si>
  <si>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</si>
  <si>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</si>
  <si>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</si>
  <si>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</si>
  <si>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</si>
  <si>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</si>
  <si>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</si>
  <si>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</si>
  <si>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</si>
  <si>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</si>
  <si>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</si>
  <si>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</si>
  <si>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</si>
  <si>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</si>
  <si>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</si>
  <si>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</si>
  <si>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</si>
  <si>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</si>
  <si>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</si>
  <si>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</si>
  <si>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</si>
  <si>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</si>
  <si>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</si>
  <si>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</si>
  <si>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</si>
  <si>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</si>
  <si>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</si>
  <si>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</si>
  <si>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</si>
  <si>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</si>
  <si>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</si>
  <si>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</si>
  <si>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</si>
  <si>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</si>
  <si>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</si>
  <si>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</si>
  <si>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</si>
  <si>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</si>
  <si>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</si>
  <si>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</si>
  <si>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</si>
  <si>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</si>
  <si>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</si>
  <si>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</si>
  <si>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</si>
  <si>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</si>
  <si>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</si>
  <si>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</si>
  <si>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</si>
  <si>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</si>
  <si>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</si>
  <si>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</si>
  <si>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</si>
  <si>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</si>
  <si>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</si>
  <si>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</si>
  <si>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</si>
  <si>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</si>
  <si>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</si>
  <si>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</si>
  <si>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</si>
  <si>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</si>
  <si>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</si>
  <si>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</si>
  <si>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</si>
  <si>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</si>
  <si>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</si>
  <si>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</si>
  <si>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</si>
  <si>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</si>
  <si>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</si>
  <si>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</si>
  <si>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</si>
  <si>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</si>
  <si>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</si>
  <si>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</si>
  <si>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</si>
  <si>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</si>
  <si>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</si>
  <si>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</si>
  <si>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</si>
  <si>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</si>
  <si>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</si>
  <si>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</si>
  <si>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</si>
  <si>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</si>
  <si>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</si>
  <si>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</si>
  <si>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</si>
  <si>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</si>
  <si>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</si>
  <si>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</si>
  <si>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</si>
  <si>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</si>
  <si>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</si>
  <si>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</si>
  <si>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</si>
  <si>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</si>
  <si>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</si>
  <si>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</si>
  <si>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</si>
  <si>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</si>
  <si>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</si>
  <si>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</si>
  <si>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</si>
  <si>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</si>
  <si>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</si>
  <si>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</si>
  <si>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</si>
  <si>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</si>
  <si>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</si>
  <si>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</si>
  <si>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</si>
  <si>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</si>
  <si>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</si>
  <si>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</si>
  <si>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</si>
  <si>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</si>
  <si>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</si>
  <si>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</si>
  <si>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</si>
  <si>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</si>
  <si>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</si>
  <si>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</si>
  <si>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</si>
  <si>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</si>
  <si>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</si>
  <si>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</si>
  <si>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</si>
  <si>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</si>
  <si>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</si>
  <si>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</si>
  <si>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</si>
  <si>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</si>
  <si>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</si>
  <si>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</si>
  <si>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</si>
  <si>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</si>
  <si>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</si>
  <si>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</si>
  <si>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</si>
  <si>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</si>
  <si>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</si>
  <si>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</si>
  <si>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</si>
  <si>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</si>
  <si>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</si>
  <si>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</si>
  <si>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</si>
  <si>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</si>
  <si>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</si>
  <si>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</si>
  <si>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</si>
  <si>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</si>
  <si>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</si>
  <si>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</si>
  <si>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</si>
  <si>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</si>
  <si>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</si>
  <si>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</si>
  <si>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</si>
  <si>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</si>
  <si>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</si>
  <si>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</si>
  <si>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</si>
  <si>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</si>
  <si>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</si>
  <si>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</si>
  <si>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</si>
  <si>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</si>
  <si>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</si>
  <si>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</si>
  <si>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</si>
  <si>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</si>
  <si>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</si>
  <si>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</si>
  <si>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</si>
  <si>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</si>
  <si>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</si>
  <si>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</si>
  <si>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</si>
  <si>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</si>
  <si>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</si>
  <si>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</si>
  <si>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</si>
  <si>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</si>
  <si>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</si>
  <si>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</si>
  <si>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</si>
  <si>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</si>
  <si>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</si>
  <si>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</si>
  <si>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</si>
  <si>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</si>
  <si>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</si>
  <si>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</si>
  <si>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</si>
  <si>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</si>
  <si>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</si>
  <si>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</si>
  <si>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</si>
  <si>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</si>
  <si>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</si>
  <si>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</si>
  <si>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</si>
  <si>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</si>
  <si>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</si>
  <si>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</si>
  <si>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</si>
  <si>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</si>
  <si>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</si>
  <si>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</si>
  <si>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</si>
  <si>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</si>
  <si>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</si>
  <si>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</si>
  <si>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</si>
  <si>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</si>
  <si>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</si>
  <si>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</si>
  <si>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</si>
  <si>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</si>
  <si>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</si>
  <si>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</si>
  <si>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</si>
  <si>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</si>
  <si>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</si>
  <si>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</si>
  <si>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</si>
  <si>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</si>
  <si>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</si>
  <si>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</si>
  <si>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</si>
  <si>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</si>
  <si>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</si>
  <si>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</si>
  <si>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</si>
  <si>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</si>
  <si>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</si>
  <si>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</si>
  <si>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</si>
  <si>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</si>
  <si>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</si>
  <si>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</si>
  <si>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</si>
  <si>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</si>
  <si>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</si>
  <si>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</si>
  <si>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</si>
  <si>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</si>
  <si>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</si>
  <si>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</si>
  <si>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</si>
  <si>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</si>
  <si>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</si>
  <si>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</si>
  <si>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</si>
  <si>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</si>
  <si>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</si>
  <si>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</si>
  <si>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</si>
  <si>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</si>
  <si>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</si>
  <si>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</si>
  <si>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</si>
  <si>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</si>
  <si>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</si>
  <si>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</si>
  <si>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</si>
  <si>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</si>
  <si>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</si>
  <si>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</si>
  <si>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</si>
  <si>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</si>
  <si>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</si>
  <si>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</si>
  <si>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</si>
  <si>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</si>
  <si>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</si>
  <si>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</si>
  <si>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</si>
  <si>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</si>
  <si>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</si>
  <si>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</si>
  <si>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</si>
  <si>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</si>
  <si>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</si>
  <si>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</si>
  <si>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</si>
  <si>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</si>
  <si>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</si>
  <si>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</si>
  <si>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</si>
  <si>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</si>
  <si>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</si>
  <si>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</si>
  <si>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</si>
  <si>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</si>
  <si>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</si>
  <si>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</si>
  <si>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</si>
  <si>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</si>
  <si>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</si>
  <si>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</si>
  <si>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</si>
  <si>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</si>
  <si>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</si>
  <si>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</si>
  <si>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</si>
  <si>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</si>
  <si>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</si>
  <si>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</si>
  <si>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</si>
  <si>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</si>
  <si>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</si>
  <si>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</si>
  <si>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</si>
  <si>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</si>
  <si>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</si>
  <si>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</si>
  <si>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</si>
  <si>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</si>
  <si>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</si>
  <si>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</si>
  <si>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</si>
  <si>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</si>
  <si>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</si>
  <si>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</si>
  <si>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</si>
  <si>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</si>
  <si>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</si>
  <si>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</si>
  <si>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</si>
  <si>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</si>
  <si>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</si>
  <si>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</si>
  <si>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</si>
  <si>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</si>
  <si>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</si>
  <si>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</si>
  <si>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</si>
  <si>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</si>
  <si>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</si>
  <si>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</si>
  <si>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</si>
  <si>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</si>
  <si>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</si>
  <si>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</si>
  <si>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</si>
  <si>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</si>
  <si>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</si>
  <si>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</si>
  <si>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</si>
  <si>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</si>
  <si>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</si>
  <si>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</si>
  <si>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</si>
  <si>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</si>
  <si>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</si>
  <si>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</si>
  <si>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</si>
  <si>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</si>
  <si>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</si>
  <si>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</si>
  <si>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</si>
  <si>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</si>
  <si>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</si>
  <si>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</si>
  <si>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</si>
  <si>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</si>
  <si>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</si>
  <si>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</si>
  <si>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</si>
  <si>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</si>
  <si>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</si>
  <si>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</si>
  <si>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</si>
  <si>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</si>
  <si>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</si>
  <si>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</si>
  <si>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</si>
  <si>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</si>
  <si>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</si>
  <si>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</si>
  <si>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</si>
  <si>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</si>
  <si>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</si>
  <si>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</si>
  <si>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</si>
  <si>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</si>
  <si>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</si>
  <si>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</si>
  <si>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</si>
  <si>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</si>
  <si>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</si>
  <si>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</si>
  <si>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</si>
  <si>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</si>
  <si>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</si>
  <si>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</si>
  <si>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</si>
  <si>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</si>
  <si>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</si>
  <si>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</si>
  <si>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</si>
  <si>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</si>
  <si>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</si>
  <si>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</si>
  <si>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</si>
  <si>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</si>
  <si>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</si>
  <si>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</si>
  <si>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</si>
  <si>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</si>
  <si>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</si>
  <si>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</si>
  <si>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</si>
  <si>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</si>
  <si>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</si>
  <si>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</si>
  <si>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</si>
  <si>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</si>
  <si>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</si>
  <si>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</si>
  <si>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</si>
  <si>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</si>
  <si>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</si>
  <si>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</si>
  <si>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</si>
  <si>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</si>
  <si>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</si>
  <si>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</si>
  <si>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</si>
  <si>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</si>
  <si>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</si>
  <si>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</si>
  <si>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</si>
  <si>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</si>
  <si>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</si>
  <si>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</si>
  <si>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</si>
  <si>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</si>
  <si>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</si>
  <si>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</si>
  <si>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</si>
  <si>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</si>
  <si>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</si>
  <si>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</si>
  <si>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</si>
  <si>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</si>
  <si>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</si>
  <si>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</si>
  <si>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</si>
  <si>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</si>
  <si>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</si>
  <si>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</si>
  <si>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</si>
  <si>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</si>
  <si>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</si>
  <si>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</si>
  <si>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</si>
  <si>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</si>
  <si>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</si>
  <si>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</si>
  <si>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</si>
  <si>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</si>
  <si>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</si>
  <si>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</si>
  <si>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</si>
  <si>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</si>
  <si>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</si>
  <si>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</si>
  <si>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</si>
  <si>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</si>
  <si>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</si>
  <si>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</si>
  <si>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</si>
  <si>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</si>
  <si>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</si>
  <si>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</si>
  <si>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</si>
  <si>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</si>
  <si>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</si>
  <si>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</si>
  <si>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</si>
  <si>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</si>
  <si>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</si>
  <si>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</si>
  <si>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</si>
  <si>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</si>
  <si>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</si>
  <si>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</si>
  <si>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</si>
  <si>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</si>
  <si>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</si>
  <si>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</si>
  <si>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</si>
  <si>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</si>
  <si>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</si>
  <si>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</si>
  <si>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</si>
  <si>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</si>
  <si>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</si>
  <si>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</si>
  <si>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</si>
  <si>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</si>
  <si>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</si>
  <si>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</si>
  <si>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</si>
  <si>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</si>
  <si>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</si>
  <si>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</si>
  <si>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</si>
  <si>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</si>
  <si>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</si>
  <si>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</si>
  <si>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</si>
  <si>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</si>
  <si>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</si>
  <si>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</si>
  <si>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</si>
  <si>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</si>
  <si>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</si>
  <si>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</si>
  <si>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</si>
  <si>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</si>
  <si>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</si>
  <si>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</si>
  <si>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</si>
  <si>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</si>
  <si>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</si>
  <si>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</si>
  <si>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</si>
  <si>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</si>
  <si>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</si>
  <si>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</si>
  <si>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</si>
  <si>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</si>
  <si>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</si>
  <si>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</si>
  <si>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</si>
  <si>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</si>
  <si>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</si>
  <si>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</si>
  <si>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</si>
  <si>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</si>
  <si>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</si>
  <si>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</si>
  <si>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</si>
  <si>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</si>
  <si>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</si>
  <si>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</si>
  <si>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</si>
  <si>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</si>
  <si>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</si>
  <si>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</si>
  <si>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</si>
  <si>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</si>
  <si>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</si>
  <si>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</si>
  <si>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</si>
  <si>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</si>
  <si>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</si>
  <si>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</si>
  <si>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</si>
  <si>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</si>
  <si>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</si>
  <si>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</si>
  <si>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</si>
  <si>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</si>
  <si>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</si>
  <si>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</si>
  <si>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</si>
  <si>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</si>
  <si>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</si>
  <si>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</si>
  <si>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</si>
  <si>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</si>
  <si>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</si>
  <si>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</si>
  <si>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</si>
  <si>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</si>
  <si>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</si>
  <si>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</si>
  <si>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</si>
  <si>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</si>
  <si>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</si>
  <si>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</si>
  <si>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</si>
  <si>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</si>
  <si>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</si>
  <si>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</si>
  <si>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</si>
  <si>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</si>
  <si>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</si>
  <si>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</si>
  <si>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</si>
  <si>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</si>
  <si>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</si>
  <si>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</si>
  <si>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</si>
  <si>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</si>
  <si>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</si>
  <si>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</si>
  <si>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</si>
  <si>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</si>
  <si>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</si>
  <si>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</si>
  <si>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</si>
  <si>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</si>
  <si>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</si>
  <si>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</si>
  <si>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</si>
  <si>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</si>
  <si>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</si>
  <si>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</si>
  <si>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</si>
  <si>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</si>
  <si>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</si>
  <si>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</si>
  <si>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</si>
  <si>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</si>
  <si>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</si>
  <si>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</si>
  <si>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</si>
  <si>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</si>
  <si>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</si>
  <si>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</si>
  <si>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</si>
  <si>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</si>
  <si>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</si>
  <si>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</si>
  <si>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</si>
  <si>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</si>
  <si>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</si>
  <si>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</si>
  <si>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</si>
  <si>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</si>
  <si>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</si>
  <si>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</si>
  <si>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</si>
  <si>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</si>
  <si>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</si>
  <si>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</si>
  <si>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</si>
  <si>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</si>
  <si>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</si>
  <si>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</si>
  <si>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</si>
  <si>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</si>
  <si>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</si>
  <si>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</si>
  <si>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</si>
  <si>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</si>
  <si>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</si>
  <si>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</si>
  <si>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</si>
  <si>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</si>
  <si>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</si>
  <si>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</si>
  <si>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</si>
  <si>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</si>
  <si>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</si>
  <si>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</si>
  <si>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</si>
  <si>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</si>
  <si>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</si>
  <si>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</si>
  <si>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</si>
  <si>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</si>
  <si>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</si>
  <si>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</si>
  <si>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</si>
  <si>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</si>
  <si>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</si>
  <si>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</si>
  <si>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</si>
  <si>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</si>
  <si>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</si>
  <si>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</si>
  <si>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</si>
  <si>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</si>
  <si>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</si>
  <si>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</si>
  <si>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</si>
  <si>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</si>
  <si>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</si>
  <si>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</si>
  <si>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</si>
  <si>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</si>
  <si>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</si>
  <si>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</si>
  <si>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</si>
  <si>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</si>
  <si>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</si>
  <si>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</si>
  <si>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</si>
  <si>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</si>
  <si>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</si>
  <si>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</si>
  <si>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</si>
  <si>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</si>
  <si>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</si>
  <si>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</si>
  <si>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</si>
  <si>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</si>
  <si>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</si>
  <si>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</si>
  <si>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</si>
  <si>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</si>
  <si>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</si>
  <si>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</si>
  <si>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</si>
  <si>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</si>
  <si>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</si>
  <si>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</si>
  <si>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</si>
  <si>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</si>
  <si>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</si>
  <si>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</si>
  <si>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</si>
  <si>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</si>
  <si>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</si>
  <si>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</si>
  <si>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</si>
  <si>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</si>
  <si>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</si>
  <si>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</si>
  <si>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</si>
  <si>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</si>
  <si>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</si>
  <si>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</si>
  <si>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</si>
  <si>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</si>
  <si>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</si>
  <si>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</si>
  <si>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</si>
  <si>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</si>
  <si>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</si>
  <si>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</si>
  <si>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</si>
  <si>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</si>
  <si>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</si>
  <si>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</si>
  <si>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</si>
  <si>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</si>
  <si>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</si>
  <si>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</si>
  <si>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</si>
  <si>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</si>
  <si>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</si>
  <si>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</si>
  <si>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</si>
  <si>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</si>
  <si>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</si>
  <si>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</si>
  <si>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</si>
  <si>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</si>
  <si>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</si>
  <si>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</si>
  <si>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</si>
  <si>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</si>
  <si>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</si>
  <si>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</si>
  <si>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</si>
  <si>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</si>
  <si>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</si>
  <si>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</si>
  <si>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</si>
  <si>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</si>
  <si>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</si>
  <si>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</si>
  <si>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</si>
  <si>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</si>
  <si>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</si>
  <si>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</si>
  <si>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</si>
  <si>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</si>
  <si>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</si>
  <si>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</si>
  <si>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</si>
  <si>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</si>
  <si>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</si>
  <si>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</si>
  <si>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</si>
  <si>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</si>
  <si>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</si>
  <si>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</si>
  <si>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</si>
  <si>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</si>
  <si>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</si>
  <si>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</si>
  <si>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</si>
  <si>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</si>
  <si>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</si>
  <si>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</si>
  <si>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</si>
  <si>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</si>
  <si>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</si>
  <si>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</si>
  <si>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</si>
  <si>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</si>
  <si>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</si>
  <si>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</si>
  <si>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</si>
  <si>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</si>
  <si>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</si>
  <si>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</si>
  <si>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</si>
  <si>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</si>
  <si>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</si>
  <si>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</si>
  <si>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</si>
  <si>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</si>
  <si>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</si>
  <si>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</si>
  <si>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</si>
  <si>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</si>
  <si>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</si>
  <si>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</si>
  <si>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</si>
  <si>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</si>
  <si>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</si>
  <si>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</si>
  <si>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</si>
  <si>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</si>
  <si>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</si>
  <si>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</si>
  <si>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</si>
  <si>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</si>
  <si>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</si>
  <si>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</si>
  <si>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</si>
  <si>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</si>
  <si>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</si>
  <si>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</si>
  <si>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</si>
  <si>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</si>
  <si>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</si>
  <si>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</si>
  <si>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</si>
  <si>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</si>
  <si>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</si>
  <si>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</si>
  <si>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</si>
  <si>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</si>
  <si>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</si>
  <si>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</si>
  <si>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</si>
  <si>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</si>
  <si>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</si>
  <si>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</si>
  <si>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</si>
  <si>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</si>
  <si>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</si>
  <si>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</si>
  <si>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</si>
  <si>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</si>
  <si>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</si>
  <si>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</si>
  <si>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</si>
  <si>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</si>
  <si>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</si>
  <si>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</si>
  <si>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</si>
  <si>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</si>
  <si>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</si>
  <si>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</si>
  <si>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</si>
  <si>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</si>
  <si>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</si>
  <si>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</si>
  <si>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</si>
  <si>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</si>
  <si>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</si>
  <si>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</si>
  <si>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</si>
  <si>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</si>
  <si>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</si>
  <si>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</si>
  <si>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</si>
  <si>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</si>
  <si>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</si>
  <si>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</si>
  <si>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</si>
  <si>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</si>
  <si>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</si>
  <si>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</si>
  <si>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</si>
  <si>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</si>
  <si>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</si>
  <si>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</si>
  <si>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</si>
  <si>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</si>
  <si>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</si>
  <si>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</si>
  <si>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</si>
  <si>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</si>
  <si>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</si>
  <si>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</si>
  <si>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</si>
  <si>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</si>
  <si>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</si>
  <si>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</si>
  <si>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</si>
  <si>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</si>
  <si>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</si>
  <si>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</si>
  <si>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</si>
  <si>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</si>
  <si>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</si>
  <si>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</si>
  <si>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</si>
  <si>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</si>
  <si>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</si>
  <si>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</si>
  <si>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</si>
  <si>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</si>
  <si>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</si>
  <si>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</si>
  <si>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</si>
  <si>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</si>
  <si>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</si>
  <si>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</si>
  <si>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</si>
  <si>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</si>
  <si>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</si>
  <si>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</si>
  <si>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</si>
  <si>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</si>
  <si>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</si>
  <si>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</si>
  <si>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</si>
  <si>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</si>
  <si>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</si>
  <si>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</si>
  <si>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</si>
  <si>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</si>
  <si>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</si>
  <si>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</si>
  <si>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</si>
  <si>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</si>
  <si>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</si>
  <si>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</si>
  <si>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</si>
  <si>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</si>
  <si>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</si>
  <si>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</si>
  <si>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</si>
  <si>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</si>
  <si>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</si>
  <si>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</si>
  <si>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</si>
  <si>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</si>
  <si>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</si>
  <si>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</si>
  <si>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</si>
  <si>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</si>
  <si>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</si>
  <si>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</si>
  <si>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</si>
  <si>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</si>
  <si>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</si>
  <si>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</si>
  <si>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</si>
  <si>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</si>
  <si>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</si>
  <si>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</si>
  <si>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</si>
  <si>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</si>
  <si>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</si>
  <si>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</si>
  <si>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</si>
  <si>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</si>
  <si>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</si>
  <si>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</si>
  <si>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</si>
  <si>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</si>
  <si>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</si>
  <si>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</si>
  <si>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</si>
  <si>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</si>
  <si>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</si>
  <si>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</si>
  <si>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</si>
  <si>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</si>
  <si>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</si>
  <si>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</si>
  <si>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</si>
  <si>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</si>
  <si>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</si>
  <si>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</si>
  <si>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</si>
  <si>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</si>
  <si>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</si>
  <si>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</si>
  <si>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</si>
  <si>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</si>
  <si>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</si>
  <si>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</si>
  <si>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</si>
  <si>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</si>
  <si>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</si>
  <si>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</si>
  <si>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</si>
  <si>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</si>
  <si>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</si>
  <si>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</si>
  <si>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</si>
  <si>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</si>
  <si>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</si>
  <si>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</si>
  <si>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</si>
  <si>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</si>
  <si>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</si>
  <si>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</si>
  <si>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</si>
  <si>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</si>
  <si>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</si>
  <si>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</si>
  <si>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</si>
  <si>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</si>
  <si>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</si>
  <si>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</si>
  <si>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</si>
  <si>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</si>
  <si>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</si>
  <si>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</si>
  <si>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</si>
  <si>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</si>
  <si>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</si>
  <si>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</si>
  <si>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</si>
  <si>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</si>
  <si>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</si>
  <si>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</si>
  <si>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</si>
  <si>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</si>
  <si>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</si>
  <si>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</si>
  <si>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</si>
  <si>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</si>
  <si>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</si>
  <si>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</si>
  <si>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</si>
  <si>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</si>
  <si>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</si>
  <si>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</si>
  <si>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</si>
  <si>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</si>
  <si>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</si>
  <si>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</si>
  <si>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</si>
  <si>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</si>
  <si>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</si>
  <si>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</si>
  <si>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</si>
  <si>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</si>
  <si>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</si>
  <si>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</si>
  <si>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</si>
  <si>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</si>
  <si>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</si>
  <si>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</si>
  <si>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</si>
  <si>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</si>
  <si>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</si>
  <si>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</si>
  <si>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</si>
  <si>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</si>
  <si>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</si>
  <si>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</si>
  <si>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</si>
  <si>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</si>
  <si>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</si>
  <si>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</si>
  <si>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</si>
  <si>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</si>
  <si>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</si>
  <si>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</si>
  <si>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</si>
  <si>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</si>
  <si>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</si>
  <si>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</si>
  <si>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</si>
  <si>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</si>
  <si>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</si>
  <si>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</si>
  <si>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</si>
  <si>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</si>
  <si>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</si>
  <si>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</si>
  <si>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</si>
  <si>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</si>
  <si>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</si>
  <si>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</si>
  <si>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</si>
  <si>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</si>
  <si>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</si>
  <si>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</si>
  <si>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</si>
  <si>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</si>
  <si>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</si>
  <si>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</si>
  <si>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</si>
  <si>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</si>
  <si>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</si>
  <si>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</si>
  <si>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</si>
  <si>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</si>
  <si>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</si>
  <si>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</si>
  <si>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</si>
  <si>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</si>
  <si>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</si>
  <si>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</si>
  <si>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</si>
  <si>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</si>
  <si>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</si>
  <si>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</si>
  <si>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</si>
  <si>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</si>
  <si>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</si>
  <si>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</si>
  <si>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</si>
  <si>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</si>
  <si>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</si>
  <si>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</si>
  <si>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</si>
  <si>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</si>
  <si>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</si>
  <si>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</si>
  <si>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</si>
  <si>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</si>
  <si>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</si>
  <si>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</si>
  <si>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</si>
  <si>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</si>
  <si>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</si>
  <si>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</si>
  <si>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</si>
  <si>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</si>
  <si>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</si>
  <si>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</si>
  <si>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</si>
  <si>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</si>
  <si>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</si>
  <si>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</si>
  <si>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</si>
  <si>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</si>
  <si>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</si>
  <si>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</si>
  <si>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</si>
  <si>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</si>
  <si>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</si>
  <si>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</si>
  <si>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</si>
  <si>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</si>
  <si>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</si>
  <si>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</si>
  <si>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</si>
  <si>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</si>
  <si>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</si>
  <si>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</si>
  <si>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</si>
  <si>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</si>
  <si>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</si>
  <si>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</si>
  <si>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</si>
  <si>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</si>
  <si>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</si>
  <si>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</si>
  <si>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</si>
  <si>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</si>
  <si>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</si>
  <si>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</si>
  <si>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</si>
  <si>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</si>
  <si>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</si>
  <si>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</si>
  <si>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</si>
  <si>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</si>
  <si>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</si>
  <si>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</si>
  <si>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</si>
  <si>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</si>
  <si>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</si>
  <si>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</si>
  <si>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</si>
  <si>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</si>
  <si>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</si>
  <si>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</si>
  <si>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</si>
  <si>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</si>
  <si>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</si>
  <si>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</si>
  <si>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</si>
  <si>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</si>
  <si>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</si>
  <si>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</si>
  <si>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</si>
  <si>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</si>
  <si>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</si>
  <si>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</si>
  <si>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</si>
  <si>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</si>
  <si>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</si>
  <si>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</si>
  <si>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</si>
  <si>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</si>
  <si>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</si>
  <si>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</si>
  <si>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</si>
  <si>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</si>
  <si>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</si>
  <si>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</si>
  <si>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</si>
  <si>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</si>
  <si>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</si>
  <si>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</si>
  <si>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</si>
  <si>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</si>
  <si>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</si>
  <si>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</si>
  <si>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</si>
  <si>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</si>
  <si>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</si>
  <si>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</si>
  <si>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</si>
  <si>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</si>
  <si>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</si>
  <si>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</si>
  <si>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</si>
  <si>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</si>
  <si>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</si>
  <si>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</si>
  <si>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</si>
  <si>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</si>
  <si>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</si>
  <si>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</si>
  <si>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</si>
  <si>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</si>
  <si>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</si>
  <si>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</si>
  <si>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</si>
  <si>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</si>
  <si>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</si>
  <si>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</si>
  <si>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</si>
  <si>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</si>
  <si>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</si>
  <si>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</si>
  <si>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</si>
  <si>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</si>
  <si>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</si>
  <si>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</si>
  <si>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</si>
  <si>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</si>
  <si>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</si>
  <si>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</si>
  <si>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</si>
  <si>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</si>
  <si>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</si>
  <si>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</si>
  <si>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</si>
  <si>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</si>
  <si>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</si>
  <si>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</si>
  <si>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</si>
  <si>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</si>
  <si>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</si>
  <si>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</si>
  <si>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</si>
  <si>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</si>
  <si>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</si>
  <si>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</si>
  <si>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</si>
  <si>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</si>
  <si>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</si>
  <si>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</si>
  <si>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</si>
  <si>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</si>
  <si>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</si>
  <si>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</si>
  <si>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</si>
  <si>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</si>
  <si>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</si>
  <si>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</si>
  <si>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</si>
  <si>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</si>
  <si>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</si>
  <si>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</si>
  <si>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</si>
  <si>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</si>
  <si>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</si>
  <si>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</si>
  <si>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</si>
  <si>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</si>
  <si>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</si>
  <si>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</si>
  <si>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</si>
  <si>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</si>
  <si>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</si>
  <si>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</si>
  <si>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</si>
  <si>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</si>
  <si>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</si>
  <si>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</si>
  <si>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</si>
  <si>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</si>
  <si>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</si>
  <si>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</si>
  <si>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</si>
  <si>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</si>
  <si>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</si>
  <si>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</si>
  <si>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</si>
  <si>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</si>
  <si>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</si>
  <si>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</si>
  <si>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</si>
  <si>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</si>
  <si>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</si>
  <si>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</si>
  <si>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</si>
  <si>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</si>
  <si>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</si>
  <si>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</si>
  <si>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</si>
  <si>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</si>
  <si>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</si>
  <si>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</si>
  <si>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</si>
  <si>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</si>
  <si>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</si>
  <si>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</si>
  <si>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</si>
  <si>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</si>
  <si>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</si>
  <si>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</si>
  <si>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</si>
  <si>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</si>
  <si>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</si>
  <si>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</si>
  <si>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</si>
  <si>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</si>
  <si>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</si>
  <si>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</si>
  <si>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</si>
  <si>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</si>
  <si>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</si>
  <si>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</si>
  <si>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</si>
  <si>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</si>
  <si>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</si>
  <si>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</si>
  <si>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</si>
  <si>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</si>
  <si>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</si>
  <si>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</si>
  <si>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</si>
  <si>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</si>
  <si>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</si>
  <si>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</si>
  <si>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</si>
  <si>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</si>
  <si>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</si>
  <si>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</si>
  <si>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</si>
  <si>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</si>
  <si>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</si>
  <si>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</si>
  <si>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</si>
  <si>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</si>
  <si>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</si>
  <si>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</si>
  <si>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</si>
  <si>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</si>
  <si>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</si>
  <si>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</si>
  <si>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</si>
  <si>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</si>
  <si>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</si>
  <si>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</si>
  <si>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</si>
  <si>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</si>
  <si>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</si>
  <si>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</si>
  <si>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</si>
  <si>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</si>
  <si>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</si>
  <si>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</si>
  <si>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</si>
  <si>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</si>
  <si>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</si>
  <si>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</si>
  <si>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</si>
  <si>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</si>
  <si>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</si>
  <si>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</si>
  <si>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</si>
  <si>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</si>
  <si>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</si>
  <si>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</si>
  <si>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</si>
  <si>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</si>
  <si>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</si>
  <si>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</si>
  <si>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</si>
  <si>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</si>
  <si>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</si>
  <si>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</si>
  <si>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</si>
  <si>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</si>
  <si>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</si>
  <si>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</si>
  <si>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</si>
  <si>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</si>
  <si>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</si>
  <si>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</si>
  <si>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</si>
  <si>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</si>
  <si>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</si>
  <si>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</si>
  <si>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</si>
  <si>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</si>
  <si>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</si>
  <si>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</si>
  <si>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</si>
  <si>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</si>
  <si>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</si>
  <si>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</si>
  <si>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</si>
  <si>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</si>
  <si>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</si>
  <si>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</si>
  <si>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</si>
  <si>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</si>
  <si>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</si>
  <si>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</si>
  <si>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</si>
  <si>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</si>
  <si>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</si>
  <si>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</si>
  <si>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</si>
  <si>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</si>
  <si>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</si>
  <si>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</si>
  <si>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</si>
  <si>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</si>
  <si>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</si>
  <si>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</si>
  <si>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</si>
  <si>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</si>
  <si>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</si>
  <si>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</si>
  <si>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</si>
  <si>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</si>
  <si>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</si>
  <si>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</si>
  <si>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</si>
  <si>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</si>
  <si>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</si>
  <si>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</si>
  <si>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</si>
  <si>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</si>
  <si>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</si>
  <si>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</si>
  <si>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</si>
  <si>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</si>
  <si>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</si>
  <si>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</si>
  <si>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</si>
  <si>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</si>
  <si>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</si>
  <si>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</si>
  <si>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</si>
  <si>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</si>
  <si>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</si>
  <si>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</si>
  <si>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</si>
  <si>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</si>
  <si>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</si>
  <si>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</si>
  <si>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</si>
  <si>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</si>
  <si>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</si>
  <si>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</si>
  <si>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</si>
  <si>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</si>
  <si>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</si>
  <si>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</si>
  <si>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</si>
  <si>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</si>
  <si>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</si>
  <si>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</si>
  <si>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</si>
  <si>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</si>
  <si>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</si>
  <si>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</si>
  <si>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</si>
  <si>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</si>
  <si>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</si>
  <si>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</si>
  <si>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</si>
  <si>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</si>
  <si>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</si>
  <si>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</si>
  <si>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</si>
  <si>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</si>
  <si>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</si>
  <si>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</si>
  <si>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</si>
  <si>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</si>
  <si>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</si>
  <si>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</si>
  <si>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</si>
  <si>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</si>
  <si>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</si>
  <si>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</si>
  <si>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</si>
  <si>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</si>
  <si>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</si>
  <si>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</si>
  <si>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</si>
  <si>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</si>
  <si>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</si>
  <si>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</si>
  <si>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</si>
  <si>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</si>
  <si>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</si>
  <si>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</si>
  <si>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</si>
  <si>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</si>
  <si>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</si>
  <si>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</si>
  <si>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</si>
  <si>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</si>
  <si>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</si>
  <si>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</si>
  <si>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</si>
  <si>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</si>
  <si>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</si>
  <si>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</si>
  <si>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</si>
  <si>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</si>
  <si>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</si>
  <si>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</si>
  <si>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</si>
  <si>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</si>
  <si>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</si>
  <si>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</si>
  <si>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</si>
  <si>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</si>
  <si>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</si>
  <si>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</si>
  <si>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</si>
  <si>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</si>
  <si>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</si>
  <si>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</si>
  <si>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</si>
  <si>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</si>
  <si>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</si>
  <si>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</si>
  <si>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</si>
  <si>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</si>
  <si>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</si>
  <si>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</si>
  <si>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</si>
  <si>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</si>
  <si>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</si>
  <si>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</si>
  <si>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</si>
  <si>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</si>
  <si>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</si>
  <si>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</si>
  <si>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</si>
  <si>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</si>
  <si>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</si>
  <si>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</si>
  <si>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</si>
  <si>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</si>
  <si>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</si>
  <si>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</si>
  <si>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</si>
  <si>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</si>
  <si>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</si>
  <si>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</si>
  <si>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</si>
  <si>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</si>
  <si>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</si>
  <si>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</si>
  <si>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</si>
  <si>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</si>
  <si>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</si>
  <si>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</si>
  <si>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</si>
  <si>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</si>
  <si>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</si>
  <si>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</si>
  <si>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</si>
  <si>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</si>
  <si>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</si>
  <si>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</si>
  <si>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</si>
  <si>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</si>
  <si>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</si>
  <si>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</si>
  <si>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</si>
  <si>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</si>
  <si>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</si>
  <si>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</si>
  <si>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</si>
  <si>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</si>
  <si>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</si>
  <si>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</si>
  <si>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</si>
  <si>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</si>
  <si>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</si>
  <si>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</si>
  <si>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</si>
  <si>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</si>
  <si>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</si>
  <si>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</si>
  <si>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</si>
  <si>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</si>
  <si>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</si>
  <si>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</si>
  <si>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</si>
  <si>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</si>
  <si>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</si>
  <si>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</si>
  <si>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</si>
  <si>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</si>
  <si>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</si>
  <si>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</si>
  <si>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</si>
  <si>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</si>
  <si>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</si>
  <si>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</si>
  <si>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</si>
  <si>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</si>
  <si>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</si>
  <si>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</si>
  <si>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</si>
  <si>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</si>
  <si>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</si>
  <si>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</si>
  <si>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</si>
  <si>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</si>
  <si>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</si>
  <si>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</si>
  <si>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</si>
  <si>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</si>
  <si>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</si>
  <si>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</si>
  <si>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</si>
  <si>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</si>
  <si>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</si>
  <si>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</si>
  <si>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</si>
  <si>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</si>
  <si>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</si>
  <si>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</si>
  <si>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</si>
  <si>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</si>
  <si>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</si>
  <si>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</si>
  <si>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</si>
  <si>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</si>
  <si>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</si>
  <si>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</si>
  <si>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</si>
  <si>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</si>
  <si>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</si>
  <si>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</si>
  <si>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</si>
  <si>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</si>
  <si>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</si>
  <si>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</si>
  <si>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</si>
  <si>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</si>
  <si>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</si>
  <si>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</si>
  <si>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</si>
  <si>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</si>
  <si>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</si>
  <si>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</si>
  <si>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</si>
  <si>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</si>
  <si>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</si>
  <si>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</si>
  <si>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</si>
  <si>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</si>
  <si>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</si>
  <si>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</si>
  <si>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</si>
  <si>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</si>
  <si>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</si>
  <si>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</si>
  <si>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</si>
  <si>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</si>
  <si>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</si>
  <si>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</si>
  <si>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</si>
  <si>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</si>
  <si>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</si>
  <si>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</si>
  <si>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</si>
  <si>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</si>
  <si>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</si>
  <si>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</si>
  <si>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</si>
  <si>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</si>
  <si>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</si>
  <si>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</si>
  <si>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</si>
  <si>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</si>
  <si>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</si>
  <si>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</si>
  <si>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</si>
  <si>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</si>
  <si>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</si>
  <si>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</si>
  <si>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</si>
  <si>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</si>
  <si>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</si>
  <si>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</si>
  <si>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</si>
  <si>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</si>
  <si>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</si>
  <si>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</si>
  <si>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</si>
  <si>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</si>
  <si>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</si>
  <si>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</si>
  <si>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</si>
  <si>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</si>
  <si>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</si>
  <si>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</si>
  <si>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</si>
  <si>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</si>
  <si>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</si>
  <si>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</si>
  <si>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</si>
  <si>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</si>
  <si>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</si>
  <si>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</si>
  <si>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</si>
  <si>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</si>
  <si>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</si>
  <si>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</si>
  <si>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</si>
  <si>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</si>
  <si>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</si>
  <si>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</si>
  <si>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</si>
  <si>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</si>
  <si>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</si>
  <si>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</si>
  <si>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</si>
  <si>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</si>
  <si>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</si>
  <si>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</si>
  <si>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</si>
  <si>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</si>
  <si>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</si>
  <si>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</si>
  <si>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</si>
  <si>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</si>
  <si>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</si>
  <si>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</si>
  <si>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</si>
  <si>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</si>
  <si>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</si>
  <si>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</si>
  <si>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</si>
  <si>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</si>
  <si>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</si>
  <si>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</si>
  <si>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</si>
  <si>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</si>
  <si>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</si>
  <si>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</si>
  <si>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</si>
  <si>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</si>
  <si>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</si>
  <si>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</si>
  <si>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</si>
  <si>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</si>
  <si>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</si>
  <si>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</si>
  <si>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</si>
  <si>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</si>
  <si>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</si>
  <si>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</si>
  <si>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</si>
  <si>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</si>
  <si>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</si>
  <si>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</si>
  <si>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</si>
  <si>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</si>
  <si>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</si>
  <si>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</si>
  <si>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</si>
  <si>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</si>
  <si>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</si>
  <si>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</si>
  <si>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</si>
  <si>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</si>
  <si>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</si>
  <si>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</si>
  <si>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</si>
  <si>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</si>
  <si>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</si>
  <si>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</si>
  <si>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</si>
  <si>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</si>
  <si>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</si>
  <si>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</si>
  <si>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</si>
  <si>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</si>
  <si>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</si>
  <si>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</si>
  <si>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</si>
  <si>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</si>
  <si>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</si>
  <si>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</si>
  <si>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</si>
  <si>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</si>
  <si>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</si>
  <si>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</si>
  <si>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</si>
  <si>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</si>
  <si>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</si>
  <si>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</si>
  <si>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</si>
  <si>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</si>
  <si>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</si>
  <si>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</si>
  <si>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</si>
  <si>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</si>
  <si>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</si>
  <si>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</si>
  <si>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</si>
  <si>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</si>
  <si>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</si>
  <si>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</si>
  <si>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</si>
  <si>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</si>
  <si>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</si>
  <si>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</si>
  <si>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</si>
  <si>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</si>
  <si>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</si>
  <si>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</si>
  <si>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</si>
  <si>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</si>
  <si>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</si>
  <si>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</si>
  <si>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</si>
  <si>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</si>
  <si>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</si>
  <si>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</si>
  <si>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</si>
  <si>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</si>
  <si>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</si>
  <si>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</si>
  <si>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</si>
  <si>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</si>
  <si>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</si>
  <si>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</si>
  <si>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</si>
  <si>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</si>
  <si>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</si>
  <si>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</si>
  <si>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</si>
  <si>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</si>
  <si>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</si>
  <si>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</si>
  <si>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</si>
  <si>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</si>
  <si>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</si>
  <si>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</si>
  <si>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</si>
  <si>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</si>
  <si>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</si>
  <si>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</si>
  <si>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</si>
  <si>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</si>
  <si>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</si>
  <si>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</si>
  <si>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</si>
  <si>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</si>
  <si>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</si>
  <si>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</si>
  <si>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</si>
  <si>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</si>
  <si>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</si>
  <si>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</si>
  <si>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</si>
  <si>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</si>
  <si>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</si>
  <si>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</si>
  <si>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</si>
  <si>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</si>
  <si>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</si>
  <si>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</si>
  <si>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</si>
  <si>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</si>
  <si>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</si>
  <si>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</si>
  <si>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</si>
  <si>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</si>
  <si>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</si>
  <si>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</si>
  <si>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</si>
  <si>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</si>
  <si>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</si>
  <si>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</si>
  <si>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</si>
  <si>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</si>
  <si>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</si>
  <si>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</si>
  <si>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</si>
  <si>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</si>
  <si>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</si>
  <si>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</si>
  <si>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</si>
  <si>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</si>
  <si>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</si>
  <si>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</si>
  <si>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</si>
  <si>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</si>
  <si>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</si>
  <si>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</si>
  <si>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</si>
  <si>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</si>
  <si>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</si>
  <si>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</si>
  <si>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</si>
  <si>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</si>
  <si>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</si>
  <si>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</si>
  <si>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</si>
  <si>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</si>
  <si>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</si>
  <si>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</si>
  <si>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</si>
  <si>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</si>
  <si>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</si>
  <si>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</si>
  <si>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</si>
  <si>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</si>
  <si>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</si>
  <si>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</si>
  <si>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</si>
  <si>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</si>
  <si>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</si>
  <si>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</si>
  <si>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</si>
  <si>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</si>
  <si>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</si>
  <si>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</si>
  <si>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</si>
  <si>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</si>
  <si>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</si>
  <si>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</si>
  <si>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</si>
  <si>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</si>
  <si>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</si>
  <si>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</si>
  <si>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</si>
  <si>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</si>
  <si>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</si>
  <si>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</si>
  <si>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</si>
  <si>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</si>
  <si>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</si>
  <si>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</si>
  <si>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</si>
  <si>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</si>
  <si>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</si>
  <si>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</si>
  <si>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</si>
  <si>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</si>
  <si>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</si>
  <si>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</si>
  <si>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</si>
  <si>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</si>
  <si>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</si>
  <si>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</si>
  <si>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</si>
  <si>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</si>
  <si>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</si>
  <si>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</si>
  <si>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</si>
  <si>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</si>
  <si>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</si>
  <si>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</si>
  <si>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</si>
  <si>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</si>
  <si>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</si>
  <si>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</si>
  <si>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</si>
  <si>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</si>
  <si>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</si>
  <si>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</si>
  <si>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</si>
  <si>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</si>
  <si>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</si>
  <si>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</si>
  <si>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</si>
  <si>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</si>
  <si>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</si>
  <si>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</si>
  <si>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</si>
  <si>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</si>
  <si>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</si>
  <si>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</si>
  <si>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</si>
  <si>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</si>
  <si>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</si>
  <si>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</si>
  <si>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</si>
  <si>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</si>
  <si>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</si>
  <si>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</si>
  <si>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</si>
  <si>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</si>
  <si>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</si>
  <si>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</si>
  <si>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</si>
  <si>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</si>
  <si>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</si>
  <si>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</si>
  <si>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</si>
  <si>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</si>
  <si>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</si>
  <si>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</si>
  <si>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</si>
  <si>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</si>
  <si>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</si>
  <si>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</si>
  <si>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</si>
  <si>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</si>
  <si>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</si>
  <si>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</si>
  <si>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</si>
  <si>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</si>
  <si>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</si>
  <si>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</si>
  <si>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</si>
  <si>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</si>
  <si>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</si>
  <si>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</si>
  <si>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</si>
  <si>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</si>
  <si>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</si>
  <si>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</si>
  <si>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</si>
  <si>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</si>
  <si>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</si>
  <si>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</si>
  <si>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</si>
  <si>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</si>
  <si>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</si>
  <si>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</si>
  <si>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</si>
  <si>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</si>
  <si>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</si>
  <si>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</si>
  <si>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</si>
  <si>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</si>
  <si>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</si>
  <si>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</si>
  <si>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</si>
  <si>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</si>
  <si>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</si>
  <si>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</si>
  <si>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</si>
  <si>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</si>
  <si>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</si>
  <si>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</si>
  <si>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</si>
  <si>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</si>
  <si>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</si>
  <si>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</si>
  <si>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</si>
  <si>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</si>
  <si>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</si>
  <si>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</si>
  <si>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</si>
  <si>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</si>
  <si>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</si>
  <si>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</si>
  <si>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</si>
  <si>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</si>
  <si>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</si>
  <si>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</si>
  <si>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</si>
  <si>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</si>
  <si>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</si>
  <si>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</si>
  <si>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</si>
  <si>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</si>
  <si>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</si>
  <si>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</si>
  <si>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</si>
  <si>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</si>
  <si>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</si>
  <si>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</si>
  <si>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</si>
  <si>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</si>
  <si>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</si>
  <si>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</si>
  <si>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</si>
  <si>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</si>
  <si>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</si>
  <si>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</si>
  <si>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</si>
  <si>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</si>
  <si>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</si>
  <si>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</si>
  <si>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</si>
  <si>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</si>
  <si>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</si>
  <si>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</si>
  <si>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</si>
  <si>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</si>
  <si>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</si>
  <si>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</si>
  <si>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</si>
  <si>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</si>
  <si>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</si>
  <si>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</si>
  <si>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</si>
  <si>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</si>
  <si>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</si>
  <si>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</si>
  <si>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</si>
  <si>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</si>
  <si>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</si>
  <si>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</si>
  <si>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</si>
  <si>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</si>
  <si>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</si>
  <si>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</si>
  <si>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</si>
  <si>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</si>
  <si>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</si>
  <si>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</si>
  <si>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</si>
  <si>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</si>
  <si>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</si>
  <si>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</si>
  <si>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</si>
  <si>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</si>
  <si>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</si>
  <si>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</si>
  <si>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</si>
  <si>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</si>
  <si>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</si>
  <si>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</si>
  <si>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</si>
  <si>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</si>
  <si>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</si>
  <si>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</si>
  <si>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</si>
  <si>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</si>
  <si>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</si>
  <si>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</si>
  <si>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</si>
  <si>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</si>
  <si>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</si>
  <si>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</si>
  <si>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</si>
  <si>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</si>
  <si>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</si>
  <si>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</si>
  <si>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</si>
  <si>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</si>
  <si>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</si>
  <si>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</si>
  <si>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</si>
  <si>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</si>
  <si>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</si>
  <si>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</si>
  <si>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</si>
  <si>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</si>
  <si>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</si>
  <si>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</si>
  <si>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</si>
  <si>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</si>
  <si>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</si>
  <si>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</si>
  <si>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</si>
  <si>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</si>
  <si>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</si>
  <si>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</si>
  <si>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</si>
  <si>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</si>
  <si>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</si>
  <si>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</si>
  <si>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</si>
  <si>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</si>
  <si>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</si>
  <si>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</si>
  <si>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</si>
  <si>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</si>
  <si>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</si>
  <si>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</si>
  <si>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</si>
  <si>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</si>
  <si>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</si>
  <si>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</si>
  <si>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</si>
  <si>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</si>
  <si>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</si>
  <si>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</si>
  <si>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</si>
  <si>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</si>
  <si>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</si>
  <si>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</si>
  <si>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</si>
  <si>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</si>
  <si>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</si>
  <si>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</si>
  <si>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</si>
  <si>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</si>
  <si>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</si>
  <si>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</si>
  <si>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</si>
  <si>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</si>
  <si>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</si>
  <si>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</si>
  <si>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</si>
  <si>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</si>
  <si>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</si>
  <si>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</si>
  <si>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</si>
  <si>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</si>
  <si>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</si>
  <si>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</si>
  <si>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</si>
  <si>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</si>
  <si>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</si>
  <si>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</si>
  <si>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</si>
  <si>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</si>
  <si>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</si>
  <si>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</si>
  <si>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</si>
  <si>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</si>
  <si>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</si>
  <si>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</si>
  <si>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</si>
  <si>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</si>
  <si>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</si>
  <si>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</si>
  <si>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</si>
  <si>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</si>
  <si>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</si>
  <si>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</si>
  <si>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</si>
  <si>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</si>
  <si>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</si>
  <si>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</si>
  <si>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</si>
  <si>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</si>
  <si>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</si>
  <si>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</si>
  <si>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</si>
  <si>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</si>
  <si>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</si>
  <si>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</si>
  <si>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</si>
  <si>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</si>
  <si>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</si>
  <si>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</si>
  <si>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</si>
  <si>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</si>
  <si>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</si>
  <si>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</si>
  <si>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</si>
  <si>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</si>
  <si>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</si>
  <si>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</si>
  <si>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</si>
  <si>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</si>
  <si>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</si>
  <si>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</si>
  <si>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</si>
  <si>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</si>
  <si>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</si>
  <si>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</si>
  <si>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</si>
  <si>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</si>
  <si>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</si>
  <si>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</si>
  <si>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</si>
  <si>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</si>
  <si>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</si>
  <si>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</si>
  <si>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</si>
  <si>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</si>
  <si>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</si>
  <si>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</si>
  <si>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</si>
  <si>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</si>
  <si>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</si>
  <si>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</si>
  <si>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</si>
  <si>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</si>
  <si>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</si>
  <si>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</si>
  <si>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</si>
  <si>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</si>
  <si>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</si>
  <si>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</si>
  <si>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</si>
  <si>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</si>
  <si>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</si>
  <si>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</si>
  <si>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</si>
  <si>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</si>
  <si>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</si>
  <si>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</si>
  <si>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</si>
  <si>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</si>
  <si>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</si>
  <si>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</si>
  <si>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</si>
  <si>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</si>
  <si>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</si>
  <si>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</si>
  <si>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</si>
  <si>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</si>
  <si>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</si>
  <si>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</si>
  <si>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</si>
  <si>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</si>
  <si>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</si>
  <si>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</si>
  <si>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</si>
  <si>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</si>
  <si>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</si>
  <si>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</si>
  <si>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</si>
  <si>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</si>
  <si>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</si>
  <si>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</si>
  <si>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</si>
  <si>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</si>
  <si>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</si>
  <si>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</si>
  <si>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</si>
  <si>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</si>
  <si>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</si>
  <si>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</si>
  <si>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</si>
  <si>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</si>
  <si>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</si>
  <si>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</si>
  <si>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</si>
  <si>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</si>
  <si>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</si>
  <si>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</si>
  <si>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</si>
  <si>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</si>
  <si>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</si>
  <si>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</si>
  <si>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</si>
  <si>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</si>
  <si>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</si>
  <si>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</si>
  <si>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</si>
  <si>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</si>
  <si>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</si>
  <si>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</si>
  <si>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</si>
  <si>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</si>
  <si>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</si>
  <si>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</si>
  <si>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</si>
  <si>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</si>
  <si>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</si>
  <si>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</si>
  <si>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</si>
  <si>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</si>
  <si>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</si>
  <si>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</si>
  <si>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</si>
  <si>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</si>
  <si>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</si>
  <si>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</si>
  <si>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</si>
  <si>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</si>
  <si>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</si>
  <si>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</si>
  <si>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</si>
  <si>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</si>
  <si>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</si>
  <si>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</si>
  <si>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</si>
  <si>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</si>
  <si>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</si>
  <si>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</si>
  <si>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</si>
  <si>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</si>
  <si>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</si>
  <si>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</si>
  <si>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</si>
  <si>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</si>
  <si>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</si>
  <si>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</si>
  <si>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</si>
  <si>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</si>
  <si>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</si>
  <si>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</si>
  <si>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</si>
  <si>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</si>
  <si>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</si>
  <si>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</si>
  <si>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</si>
  <si>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</si>
  <si>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</si>
  <si>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</si>
  <si>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</si>
  <si>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</si>
  <si>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</si>
  <si>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</si>
  <si>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</si>
  <si>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</si>
  <si>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</si>
  <si>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</si>
  <si>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</si>
  <si>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</si>
  <si>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</si>
  <si>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</si>
  <si>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</si>
  <si>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</si>
  <si>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</si>
  <si>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</si>
  <si>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</si>
  <si>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</si>
  <si>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</si>
  <si>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</si>
  <si>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</si>
  <si>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</si>
  <si>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</si>
  <si>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</si>
  <si>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</si>
  <si>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</si>
  <si>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</si>
  <si>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</si>
  <si>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</si>
  <si>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</si>
  <si>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</si>
  <si>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</si>
  <si>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</si>
  <si>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</si>
  <si>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</si>
  <si>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</si>
  <si>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</si>
  <si>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</si>
  <si>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</si>
  <si>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</si>
  <si>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</si>
  <si>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</si>
  <si>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</si>
  <si>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</si>
  <si>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</si>
  <si>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</si>
  <si>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</si>
  <si>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</si>
  <si>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</si>
  <si>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</si>
  <si>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</si>
  <si>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</si>
  <si>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</si>
  <si>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</si>
  <si>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</si>
  <si>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</si>
  <si>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</si>
  <si>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</si>
  <si>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</si>
  <si>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</si>
  <si>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</si>
  <si>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</si>
  <si>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</si>
  <si>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</si>
  <si>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</si>
  <si>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</si>
  <si>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</si>
  <si>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</si>
  <si>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</si>
  <si>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</si>
  <si>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</si>
  <si>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</si>
  <si>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</si>
  <si>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</si>
  <si>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</si>
  <si>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</si>
  <si>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</si>
  <si>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</si>
  <si>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</si>
  <si>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</si>
  <si>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</si>
  <si>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</si>
  <si>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</si>
  <si>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</si>
  <si>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</si>
  <si>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</si>
  <si>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</si>
  <si>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</si>
  <si>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</si>
  <si>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</si>
  <si>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</si>
  <si>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</si>
  <si>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</si>
  <si>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</si>
  <si>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</si>
  <si>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</si>
  <si>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</si>
  <si>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</si>
  <si>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</si>
  <si>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</si>
  <si>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</si>
  <si>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</si>
  <si>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</si>
  <si>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</si>
  <si>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</si>
  <si>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</si>
  <si>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</si>
  <si>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</si>
  <si>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</si>
  <si>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</si>
  <si>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</si>
  <si>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</si>
  <si>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</si>
  <si>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</si>
  <si>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</si>
  <si>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</si>
  <si>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</si>
  <si>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</si>
  <si>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</si>
  <si>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</si>
  <si>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</si>
  <si>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</si>
  <si>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</si>
  <si>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</si>
  <si>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</si>
  <si>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</si>
  <si>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</si>
  <si>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</si>
  <si>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</si>
  <si>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</si>
  <si>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</si>
  <si>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</si>
  <si>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</si>
  <si>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</si>
  <si>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</si>
  <si>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</si>
  <si>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</si>
  <si>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</si>
  <si>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</si>
  <si>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</si>
  <si>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</si>
  <si>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</si>
  <si>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</si>
  <si>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</si>
  <si>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</si>
  <si>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</si>
  <si>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</si>
  <si>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</si>
  <si>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</si>
  <si>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</si>
  <si>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</si>
  <si>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</si>
  <si>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</si>
  <si>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</si>
  <si>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</si>
  <si>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</si>
  <si>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</si>
  <si>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</si>
  <si>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</si>
  <si>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</si>
  <si>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</si>
  <si>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</si>
  <si>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</si>
  <si>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</si>
  <si>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</si>
  <si>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</si>
  <si>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</si>
  <si>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</si>
  <si>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</si>
  <si>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</si>
  <si>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</si>
  <si>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</si>
  <si>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</si>
  <si>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</si>
  <si>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</si>
  <si>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</si>
  <si>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</si>
  <si>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</si>
  <si>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</si>
  <si>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</si>
  <si>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</si>
  <si>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</si>
  <si>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</si>
  <si>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</si>
  <si>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</si>
  <si>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</si>
  <si>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</si>
  <si>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</si>
  <si>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</si>
  <si>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</si>
  <si>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</si>
  <si>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</si>
  <si>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</si>
  <si>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</si>
  <si>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</si>
  <si>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</si>
  <si>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</si>
  <si>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</si>
  <si>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</si>
  <si>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</si>
  <si>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</si>
  <si>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</si>
  <si>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</si>
  <si>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</si>
  <si>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</si>
  <si>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</si>
  <si>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</si>
  <si>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</si>
  <si>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</si>
  <si>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</si>
  <si>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</si>
  <si>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</si>
  <si>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</si>
  <si>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</si>
  <si>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</si>
  <si>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</si>
  <si>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</si>
  <si>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</si>
  <si>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</si>
  <si>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</si>
  <si>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</si>
  <si>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</si>
  <si>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</si>
  <si>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</si>
  <si>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</si>
  <si>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</si>
  <si>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</si>
  <si>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</si>
  <si>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</si>
  <si>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</si>
  <si>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</si>
  <si>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</si>
  <si>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</si>
  <si>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</si>
  <si>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</si>
  <si>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</si>
  <si>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</si>
  <si>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</si>
  <si>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</si>
  <si>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</si>
  <si>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</si>
  <si>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</si>
  <si>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</si>
  <si>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</si>
  <si>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</si>
  <si>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</si>
  <si>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</si>
  <si>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</si>
  <si>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</si>
  <si>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</si>
  <si>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</si>
  <si>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</si>
  <si>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</si>
  <si>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</si>
  <si>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</si>
  <si>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</si>
  <si>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</si>
  <si>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</si>
  <si>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</si>
  <si>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</si>
  <si>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</si>
  <si>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</si>
  <si>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</si>
  <si>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</si>
  <si>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</si>
  <si>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</si>
  <si>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</si>
  <si>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</si>
  <si>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</si>
  <si>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</si>
  <si>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</si>
  <si>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</si>
  <si>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</si>
  <si>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</si>
  <si>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</si>
  <si>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</si>
  <si>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</si>
  <si>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</si>
  <si>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</si>
  <si>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</si>
  <si>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</si>
  <si>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</si>
  <si>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</si>
  <si>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</si>
  <si>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</si>
  <si>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</si>
  <si>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</si>
  <si>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</si>
  <si>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</si>
  <si>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</si>
  <si>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</si>
  <si>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</si>
  <si>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</si>
  <si>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</si>
  <si>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</si>
  <si>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</si>
  <si>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</si>
  <si>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</si>
  <si>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</si>
  <si>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</si>
  <si>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</si>
  <si>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</si>
  <si>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</si>
  <si>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</si>
  <si>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</si>
  <si>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</si>
  <si>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</si>
  <si>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</si>
  <si>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</si>
  <si>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</si>
  <si>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</si>
  <si>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</si>
  <si>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</si>
  <si>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</si>
  <si>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</si>
  <si>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</si>
  <si>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</si>
  <si>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</si>
  <si>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</si>
  <si>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</si>
  <si>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</si>
  <si>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</si>
  <si>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</si>
  <si>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</si>
  <si>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</si>
  <si>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</si>
  <si>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</si>
  <si>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</si>
  <si>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</si>
  <si>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</si>
  <si>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</si>
  <si>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</si>
  <si>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</si>
  <si>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</si>
  <si>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</si>
  <si>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</si>
  <si>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</si>
  <si>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</si>
  <si>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</si>
  <si>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</si>
  <si>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</si>
  <si>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</si>
  <si>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</si>
  <si>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</si>
  <si>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</si>
  <si>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</si>
  <si>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</si>
  <si>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</si>
  <si>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</si>
  <si>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</si>
  <si>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</si>
  <si>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</si>
  <si>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</si>
  <si>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</si>
  <si>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</si>
  <si>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</si>
  <si>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</si>
  <si>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</si>
  <si>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</si>
  <si>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</si>
  <si>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</si>
  <si>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</si>
  <si>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</si>
  <si>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</si>
  <si>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</si>
  <si>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</si>
  <si>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</si>
  <si>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</si>
  <si>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</si>
  <si>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</si>
  <si>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</si>
  <si>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</si>
  <si>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</si>
  <si>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</si>
  <si>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</si>
  <si>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</si>
  <si>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</si>
  <si>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</si>
  <si>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</si>
  <si>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</si>
  <si>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</si>
  <si>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</si>
  <si>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</si>
  <si>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</si>
  <si>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</si>
  <si>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</si>
  <si>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</si>
  <si>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</si>
  <si>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</si>
  <si>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</si>
  <si>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</si>
  <si>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</si>
  <si>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</si>
  <si>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</si>
  <si>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</si>
  <si>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</si>
  <si>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</si>
  <si>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</si>
  <si>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</si>
  <si>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</si>
  <si>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</si>
  <si>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</si>
  <si>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</si>
  <si>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</si>
  <si>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</si>
  <si>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</si>
  <si>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</si>
  <si>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</si>
  <si>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</si>
  <si>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</si>
  <si>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</si>
  <si>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</si>
  <si>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</si>
  <si>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</si>
  <si>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</si>
  <si>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</si>
  <si>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</si>
  <si>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</si>
  <si>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</si>
  <si>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</si>
  <si>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</si>
  <si>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</si>
  <si>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</si>
  <si>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</si>
  <si>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</si>
  <si>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</si>
  <si>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</si>
  <si>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</si>
  <si>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</si>
  <si>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</si>
  <si>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</si>
  <si>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</si>
  <si>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</si>
  <si>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</si>
  <si>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</si>
  <si>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</si>
  <si>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</si>
  <si>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</si>
  <si>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</si>
  <si>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</si>
  <si>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</si>
  <si>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</si>
  <si>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</si>
  <si>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</si>
  <si>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</si>
  <si>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</si>
  <si>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</si>
  <si>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</si>
  <si>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</si>
  <si>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</si>
  <si>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</si>
  <si>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</si>
  <si>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</si>
  <si>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</si>
  <si>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</si>
  <si>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</si>
  <si>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</si>
  <si>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</si>
  <si>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</si>
  <si>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</si>
  <si>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</si>
  <si>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</si>
  <si>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</si>
  <si>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</si>
  <si>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</si>
  <si>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</si>
  <si>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</si>
  <si>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</si>
  <si>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</si>
  <si>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</si>
  <si>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</si>
  <si>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</si>
  <si>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</si>
  <si>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</si>
  <si>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</si>
  <si>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</si>
  <si>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</si>
  <si>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</si>
  <si>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</si>
  <si>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</si>
  <si>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</si>
  <si>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</si>
  <si>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</si>
  <si>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</si>
  <si>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</si>
  <si>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</si>
  <si>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</si>
  <si>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</si>
  <si>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</si>
  <si>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</si>
  <si>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</si>
  <si>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</si>
  <si>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</si>
  <si>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</si>
  <si>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</si>
  <si>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</si>
  <si>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</si>
  <si>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</si>
  <si>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</si>
  <si>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</si>
  <si>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</si>
  <si>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</si>
  <si>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</si>
  <si>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</si>
  <si>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</si>
  <si>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</si>
  <si>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</si>
  <si>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</si>
  <si>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</si>
  <si>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</si>
  <si>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</si>
  <si>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</si>
  <si>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</si>
  <si>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</si>
  <si>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</si>
  <si>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</si>
  <si>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</si>
  <si>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</si>
  <si>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</si>
  <si>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</si>
  <si>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</si>
  <si>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</si>
  <si>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</si>
  <si>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</si>
  <si>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</si>
  <si>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</si>
  <si>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</si>
  <si>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</si>
  <si>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</si>
  <si>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</si>
  <si>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</si>
  <si>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</si>
  <si>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</si>
  <si>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</si>
  <si>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</si>
  <si>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</si>
  <si>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</si>
  <si>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</si>
  <si>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</si>
  <si>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</si>
  <si>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</si>
  <si>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</si>
  <si>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</si>
  <si>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</si>
  <si>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</si>
  <si>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</si>
  <si>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</si>
  <si>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</si>
  <si>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</si>
  <si>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</si>
  <si>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</si>
  <si>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</si>
  <si>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</si>
  <si>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</si>
  <si>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</si>
  <si>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</si>
  <si>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</si>
  <si>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</si>
  <si>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</si>
  <si>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</si>
  <si>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</si>
  <si>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</si>
  <si>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</si>
  <si>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</si>
  <si>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</si>
  <si>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</si>
  <si>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</si>
  <si>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</si>
  <si>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</si>
  <si>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</si>
  <si>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</si>
  <si>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</si>
  <si>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</si>
  <si>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</si>
  <si>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</si>
  <si>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</si>
  <si>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</si>
  <si>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</si>
  <si>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</si>
  <si>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</si>
  <si>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</si>
  <si>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</si>
  <si>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</si>
  <si>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</si>
  <si>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</si>
  <si>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</si>
  <si>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</si>
  <si>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</si>
  <si>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</si>
  <si>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</si>
  <si>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</si>
  <si>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</si>
  <si>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</si>
  <si>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</si>
  <si>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</si>
  <si>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</si>
  <si>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</si>
  <si>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</si>
  <si>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</si>
  <si>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</si>
  <si>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</si>
  <si>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</si>
  <si>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</si>
  <si>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</si>
  <si>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</si>
  <si>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</si>
  <si>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</si>
  <si>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</si>
  <si>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</si>
  <si>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</si>
  <si>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</si>
  <si>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</si>
  <si>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</si>
  <si>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</si>
  <si>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</si>
  <si>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</si>
  <si>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</si>
  <si>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</si>
  <si>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</si>
  <si>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</si>
  <si>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</si>
  <si>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</si>
  <si>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</si>
  <si>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</si>
  <si>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</si>
  <si>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</si>
  <si>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</si>
  <si>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</si>
  <si>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</si>
  <si>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</si>
  <si>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</si>
  <si>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</si>
  <si>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</si>
  <si>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</si>
  <si>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</si>
  <si>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</si>
  <si>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</si>
  <si>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</si>
  <si>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</si>
  <si>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</si>
  <si>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</si>
  <si>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</si>
  <si>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</si>
  <si>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</si>
  <si>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</si>
  <si>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</si>
  <si>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</si>
  <si>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</si>
  <si>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</si>
  <si>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</si>
  <si>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</si>
  <si>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</si>
  <si>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</si>
  <si>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</si>
  <si>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</si>
  <si>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</si>
  <si>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</si>
  <si>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</si>
  <si>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</si>
  <si>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</si>
  <si>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</si>
  <si>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</si>
  <si>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</si>
  <si>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</si>
  <si>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</si>
  <si>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</si>
  <si>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</si>
  <si>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</si>
  <si>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</si>
  <si>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</si>
  <si>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</si>
  <si>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</si>
  <si>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</si>
  <si>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</si>
  <si>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</si>
  <si>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</si>
  <si>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</si>
  <si>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</si>
  <si>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</si>
  <si>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</si>
  <si>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</si>
  <si>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</si>
  <si>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</si>
  <si>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</si>
  <si>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</si>
  <si>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</si>
  <si>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</si>
  <si>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</si>
  <si>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</si>
  <si>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</si>
  <si>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</si>
  <si>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</si>
  <si>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</si>
  <si>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</si>
  <si>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</si>
  <si>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</si>
  <si>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</si>
  <si>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</si>
  <si>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</si>
  <si>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</si>
  <si>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</si>
  <si>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</si>
  <si>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</si>
  <si>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</si>
  <si>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</si>
  <si>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</si>
  <si>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</si>
  <si>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</si>
  <si>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</si>
  <si>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</si>
  <si>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</si>
  <si>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</si>
  <si>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</si>
  <si>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</si>
  <si>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</si>
  <si>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</si>
  <si>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</si>
  <si>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</si>
  <si>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</si>
  <si>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</si>
  <si>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</si>
  <si>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</si>
  <si>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</si>
  <si>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</si>
  <si>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</si>
  <si>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</si>
  <si>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</si>
  <si>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</si>
  <si>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</si>
  <si>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</si>
  <si>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</si>
  <si>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</si>
  <si>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</si>
  <si>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</si>
  <si>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</si>
  <si>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</si>
  <si>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</si>
  <si>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</si>
  <si>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</si>
  <si>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</si>
  <si>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</si>
  <si>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</si>
  <si>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</si>
  <si>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</si>
  <si>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</si>
  <si>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</si>
  <si>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</si>
  <si>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</si>
  <si>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</si>
  <si>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</si>
  <si>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</si>
  <si>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</si>
  <si>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</si>
  <si>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</si>
  <si>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</si>
  <si>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</si>
  <si>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</si>
  <si>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</si>
  <si>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</si>
  <si>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</si>
  <si>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</si>
  <si>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</si>
  <si>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</si>
  <si>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</si>
  <si>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</si>
  <si>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</si>
  <si>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</si>
  <si>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</si>
  <si>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</si>
  <si>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</si>
  <si>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</si>
  <si>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</si>
  <si>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</si>
  <si>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</si>
  <si>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</si>
  <si>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</si>
  <si>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</si>
  <si>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</si>
  <si>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</si>
  <si>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</si>
  <si>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</si>
  <si>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</si>
  <si>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</si>
  <si>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</si>
  <si>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</si>
  <si>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</si>
  <si>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</si>
  <si>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</si>
  <si>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</si>
  <si>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</si>
  <si>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</si>
  <si>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</si>
  <si>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</si>
  <si>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</si>
  <si>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</si>
  <si>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</si>
  <si>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</si>
  <si>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</si>
  <si>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</si>
  <si>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</si>
  <si>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</si>
  <si>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</si>
  <si>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</si>
  <si>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</si>
  <si>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</si>
  <si>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</si>
  <si>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</si>
  <si>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</si>
  <si>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</si>
  <si>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</si>
  <si>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</si>
  <si>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</si>
  <si>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</si>
  <si>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</si>
  <si>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</si>
  <si>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</si>
  <si>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</si>
  <si>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</si>
  <si>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</si>
  <si>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</si>
  <si>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</si>
  <si>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</si>
  <si>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</si>
  <si>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</si>
  <si>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</si>
  <si>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</si>
  <si>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</si>
  <si>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</si>
  <si>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</si>
  <si>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</si>
  <si>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</si>
  <si>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</si>
  <si>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</si>
  <si>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</si>
  <si>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</si>
  <si>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</si>
  <si>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</si>
  <si>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</si>
  <si>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</si>
  <si>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</si>
  <si>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</si>
  <si>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</si>
  <si>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</si>
  <si>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</si>
  <si>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</si>
  <si>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</si>
  <si>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</si>
  <si>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</si>
  <si>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</si>
  <si>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</si>
  <si>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</si>
  <si>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</si>
  <si>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</si>
  <si>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</si>
  <si>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</si>
  <si>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</si>
  <si>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</si>
  <si>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</si>
  <si>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</si>
  <si>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</si>
  <si>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</si>
  <si>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</si>
  <si>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</si>
  <si>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</si>
  <si>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</si>
  <si>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</si>
  <si>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</si>
  <si>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</si>
  <si>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</si>
  <si>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</si>
  <si>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</si>
  <si>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</si>
  <si>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</si>
  <si>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</si>
  <si>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</si>
  <si>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</si>
  <si>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</si>
  <si>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</si>
  <si>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</si>
  <si>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</si>
  <si>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</si>
  <si>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</si>
  <si>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</si>
  <si>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</si>
  <si>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</si>
  <si>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</si>
  <si>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</si>
  <si>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</si>
  <si>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</si>
  <si>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</si>
  <si>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</si>
  <si>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</si>
  <si>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</si>
  <si>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</si>
  <si>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</si>
  <si>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</si>
  <si>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</si>
  <si>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</si>
  <si>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</si>
  <si>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</si>
  <si>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</si>
  <si>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</si>
  <si>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</si>
  <si>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</si>
  <si>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</si>
  <si>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</si>
  <si>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</si>
  <si>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</si>
  <si>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</si>
  <si>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</si>
  <si>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</si>
  <si>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</si>
  <si>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</si>
  <si>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</si>
  <si>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</si>
  <si>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</si>
  <si>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</si>
  <si>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</si>
  <si>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</si>
  <si>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</si>
  <si>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</si>
  <si>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</si>
  <si>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</si>
  <si>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</si>
  <si>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</si>
  <si>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</si>
  <si>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</si>
  <si>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</si>
  <si>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</si>
  <si>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</si>
  <si>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</si>
  <si>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</si>
  <si>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</si>
  <si>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</si>
  <si>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</si>
  <si>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</si>
  <si>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</si>
  <si>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</si>
  <si>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</si>
  <si>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</si>
  <si>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</si>
  <si>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</si>
  <si>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</si>
  <si>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</si>
  <si>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</si>
  <si>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</si>
  <si>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</si>
  <si>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</si>
  <si>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</si>
  <si>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</si>
  <si>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</si>
  <si>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</si>
  <si>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</si>
  <si>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</si>
  <si>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</si>
  <si>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</si>
  <si>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</si>
  <si>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</si>
  <si>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</si>
  <si>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</si>
  <si>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</si>
  <si>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</si>
  <si>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</si>
  <si>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</si>
  <si>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</si>
  <si>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</si>
  <si>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</si>
  <si>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</si>
  <si>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</si>
  <si>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</si>
  <si>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</si>
  <si>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</si>
  <si>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</si>
  <si>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</si>
  <si>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</si>
  <si>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</si>
  <si>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</si>
  <si>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</si>
  <si>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</si>
  <si>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</si>
  <si>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</si>
  <si>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</si>
  <si>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</si>
  <si>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</si>
  <si>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</si>
  <si>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</si>
  <si>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</si>
  <si>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</si>
  <si>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</si>
  <si>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</si>
  <si>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</si>
  <si>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</si>
  <si>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</si>
  <si>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</si>
  <si>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</si>
  <si>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</si>
  <si>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</si>
  <si>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</si>
  <si>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</si>
  <si>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</si>
  <si>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</si>
  <si>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</si>
  <si>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</si>
  <si>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</si>
  <si>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</si>
  <si>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</si>
  <si>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</si>
  <si>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</si>
  <si>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</si>
  <si>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</si>
  <si>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</si>
  <si>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</si>
  <si>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</si>
  <si>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</si>
  <si>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</si>
  <si>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</si>
  <si>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</si>
  <si>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</si>
  <si>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</si>
  <si>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</si>
  <si>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</si>
  <si>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</si>
  <si>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</si>
  <si>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</si>
  <si>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</si>
  <si>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</si>
  <si>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</si>
  <si>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</si>
  <si>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</si>
  <si>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</si>
  <si>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</si>
  <si>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</si>
  <si>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</si>
  <si>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</si>
  <si>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</si>
  <si>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</si>
  <si>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</si>
  <si>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</si>
  <si>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</si>
  <si>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</si>
  <si>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</si>
  <si>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</si>
  <si>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</si>
  <si>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</si>
  <si>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</si>
  <si>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</si>
  <si>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</si>
  <si>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</si>
  <si>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</si>
  <si>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</si>
  <si>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</si>
  <si>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</si>
  <si>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</si>
  <si>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</si>
  <si>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</si>
  <si>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</si>
  <si>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</si>
  <si>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</si>
  <si>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</si>
  <si>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</si>
  <si>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</si>
  <si>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</si>
  <si>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</si>
  <si>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</si>
  <si>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</si>
  <si>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</si>
  <si>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</si>
  <si>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</si>
  <si>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</si>
  <si>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</si>
  <si>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</si>
  <si>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</si>
  <si>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</si>
  <si>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</si>
  <si>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</si>
  <si>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</si>
  <si>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</si>
  <si>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</si>
  <si>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</si>
  <si>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</si>
  <si>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</si>
  <si>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</si>
  <si>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</si>
  <si>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</si>
  <si>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</si>
  <si>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</si>
  <si>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</si>
  <si>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</si>
  <si>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</si>
  <si>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</si>
  <si>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</si>
  <si>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</si>
  <si>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</si>
  <si>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</si>
  <si>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</si>
  <si>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</si>
  <si>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</si>
  <si>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</si>
  <si>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</si>
  <si>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</si>
  <si>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</si>
  <si>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</si>
  <si>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</si>
  <si>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</si>
  <si>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</si>
  <si>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</si>
  <si>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</si>
  <si>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</si>
  <si>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</si>
  <si>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</si>
  <si>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</si>
  <si>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</si>
  <si>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</si>
  <si>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</si>
  <si>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</si>
  <si>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</si>
  <si>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</si>
  <si>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</si>
  <si>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</si>
  <si>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</si>
  <si>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</si>
  <si>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</si>
  <si>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</si>
  <si>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</si>
  <si>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</si>
  <si>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</si>
  <si>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</si>
  <si>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</si>
  <si>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</si>
  <si>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</si>
  <si>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</si>
  <si>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</si>
  <si>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</si>
  <si>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</si>
  <si>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</si>
  <si>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</si>
  <si>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</si>
  <si>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</si>
  <si>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</si>
  <si>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</si>
  <si>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</si>
  <si>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</si>
  <si>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</si>
  <si>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</si>
  <si>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</si>
  <si>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</si>
  <si>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</si>
  <si>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</si>
  <si>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</si>
  <si>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</si>
  <si>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</si>
  <si>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</si>
  <si>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</si>
  <si>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</si>
  <si>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</si>
  <si>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</si>
  <si>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</si>
  <si>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</si>
  <si>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</si>
  <si>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</si>
  <si>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</si>
  <si>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</si>
  <si>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</si>
  <si>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</si>
  <si>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</si>
  <si>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</si>
  <si>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</si>
  <si>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</si>
  <si>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</si>
  <si>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</si>
  <si>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</si>
  <si>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</si>
  <si>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</si>
  <si>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</si>
  <si>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</si>
  <si>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</si>
  <si>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</si>
  <si>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</si>
  <si>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</si>
  <si>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</si>
  <si>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</si>
  <si>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</si>
  <si>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</si>
  <si>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</si>
  <si>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</si>
  <si>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</si>
  <si>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</si>
  <si>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</si>
  <si>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</si>
  <si>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</si>
  <si>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</si>
  <si>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</si>
  <si>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</si>
  <si>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</si>
  <si>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</si>
  <si>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</si>
  <si>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</si>
  <si>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</si>
  <si>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</si>
  <si>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</si>
  <si>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</si>
  <si>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</si>
  <si>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</si>
  <si>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</si>
  <si>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</si>
  <si>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</si>
  <si>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</si>
  <si>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</si>
  <si>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</si>
  <si>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</si>
  <si>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</si>
  <si>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</si>
  <si>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</si>
  <si>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</si>
  <si>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</si>
  <si>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</si>
  <si>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</si>
  <si>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</si>
  <si>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</si>
  <si>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</si>
  <si>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</si>
  <si>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</si>
  <si>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</si>
  <si>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</si>
  <si>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</si>
  <si>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</si>
  <si>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</si>
  <si>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</si>
  <si>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</si>
  <si>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</si>
  <si>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</si>
  <si>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</si>
  <si>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</si>
  <si>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</si>
  <si>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</si>
  <si>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</si>
  <si>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</si>
  <si>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</si>
  <si>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</si>
  <si>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</si>
  <si>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</si>
  <si>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</si>
  <si>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</si>
  <si>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</si>
  <si>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</si>
  <si>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</si>
  <si>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</si>
  <si>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</si>
  <si>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</si>
  <si>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</si>
  <si>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</si>
  <si>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</si>
  <si>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</si>
  <si>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</si>
  <si>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</si>
  <si>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</si>
  <si>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</si>
  <si>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</si>
  <si>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</si>
  <si>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</si>
  <si>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</si>
  <si>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</si>
  <si>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</si>
  <si>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</si>
  <si>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</si>
  <si>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</si>
  <si>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</si>
  <si>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</si>
  <si>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</si>
  <si>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</si>
  <si>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</si>
  <si>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</si>
  <si>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</si>
  <si>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</si>
  <si>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</si>
  <si>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</si>
  <si>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</si>
  <si>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</si>
  <si>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</si>
  <si>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</si>
  <si>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</si>
  <si>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</si>
  <si>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</si>
  <si>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</si>
  <si>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</si>
  <si>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</si>
  <si>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</si>
  <si>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</si>
  <si>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</si>
  <si>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</si>
  <si>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</si>
  <si>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</si>
  <si>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</si>
  <si>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</si>
  <si>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</si>
  <si>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</si>
  <si>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</si>
  <si>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</si>
  <si>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</si>
  <si>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</si>
  <si>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</si>
  <si>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</si>
  <si>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</si>
  <si>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</si>
  <si>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</si>
  <si>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</si>
  <si>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</si>
  <si>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</si>
  <si>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</si>
  <si>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</si>
  <si>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</si>
  <si>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</si>
  <si>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</si>
  <si>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</si>
  <si>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</si>
  <si>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</si>
  <si>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</si>
  <si>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</si>
  <si>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</si>
  <si>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</si>
  <si>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</si>
  <si>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</si>
  <si>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</si>
  <si>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</si>
  <si>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</si>
  <si>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</si>
  <si>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</si>
  <si>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</si>
  <si>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</si>
  <si>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</si>
  <si>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</si>
  <si>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</si>
  <si>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</si>
  <si>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</si>
  <si>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</si>
  <si>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</si>
  <si>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</si>
  <si>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</si>
  <si>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</si>
  <si>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</si>
  <si>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</si>
  <si>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</si>
  <si>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</si>
  <si>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</si>
  <si>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</si>
  <si>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</si>
  <si>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</si>
  <si>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</si>
  <si>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</si>
  <si>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</si>
  <si>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</si>
  <si>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</si>
  <si>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</si>
  <si>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</si>
  <si>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</si>
  <si>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</si>
  <si>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</si>
  <si>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</si>
  <si>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</si>
  <si>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</si>
  <si>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</si>
  <si>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</si>
  <si>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</si>
  <si>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</si>
  <si>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</si>
  <si>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</si>
  <si>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</si>
  <si>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</si>
  <si>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</si>
  <si>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</si>
  <si>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</si>
  <si>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</si>
  <si>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</si>
  <si>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</si>
  <si>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</si>
  <si>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</si>
  <si>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</si>
  <si>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</si>
  <si>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</si>
  <si>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</si>
  <si>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</si>
  <si>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</si>
  <si>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</si>
  <si>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</si>
  <si>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</si>
  <si>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</si>
  <si>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</si>
  <si>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</si>
  <si>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</si>
  <si>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</si>
  <si>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</si>
  <si>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</si>
  <si>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</si>
  <si>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</si>
  <si>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</si>
  <si>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</si>
  <si>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</si>
  <si>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</si>
  <si>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</si>
  <si>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</si>
  <si>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</si>
  <si>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</si>
  <si>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</si>
  <si>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</si>
  <si>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</si>
  <si>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</si>
  <si>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</si>
  <si>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</si>
  <si>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</si>
  <si>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</si>
  <si>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</si>
  <si>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</si>
  <si>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</si>
  <si>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</si>
  <si>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</si>
  <si>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</si>
  <si>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</si>
  <si>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</si>
  <si>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</si>
  <si>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</si>
  <si>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</si>
  <si>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</si>
  <si>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</si>
  <si>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</si>
  <si>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</si>
  <si>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</si>
  <si>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</si>
  <si>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</si>
  <si>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</si>
  <si>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</si>
  <si>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</si>
  <si>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</si>
  <si>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</si>
  <si>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</si>
  <si>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</si>
  <si>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</si>
  <si>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</si>
  <si>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</si>
  <si>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</si>
  <si>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</si>
  <si>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</si>
  <si>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</si>
  <si>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</si>
  <si>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</si>
  <si>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</si>
  <si>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</si>
  <si>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</si>
  <si>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</si>
  <si>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</si>
  <si>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</si>
  <si>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</si>
  <si>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</si>
  <si>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</si>
  <si>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</si>
  <si>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</si>
  <si>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</si>
  <si>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</si>
  <si>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</si>
  <si>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</si>
  <si>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</si>
  <si>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</si>
  <si>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</si>
  <si>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</si>
  <si>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</si>
  <si>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</si>
  <si>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</si>
  <si>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</si>
  <si>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</si>
  <si>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</si>
  <si>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</si>
  <si>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</si>
  <si>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</si>
  <si>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</si>
  <si>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</si>
  <si>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</si>
  <si>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</si>
  <si>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</si>
  <si>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</si>
  <si>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</si>
  <si>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</si>
  <si>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</si>
  <si>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</si>
  <si>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</si>
  <si>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</si>
  <si>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</si>
  <si>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</si>
  <si>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</si>
  <si>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</si>
  <si>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</si>
  <si>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</si>
  <si>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</si>
  <si>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</si>
  <si>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</si>
  <si>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</si>
  <si>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</si>
  <si>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</si>
  <si>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</si>
  <si>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</si>
  <si>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</si>
  <si>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</si>
  <si>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</si>
  <si>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</si>
  <si>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</si>
  <si>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</si>
  <si>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</si>
  <si>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</si>
  <si>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</si>
  <si>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</si>
  <si>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</si>
  <si>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</si>
  <si>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</si>
  <si>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</si>
  <si>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</si>
  <si>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</si>
  <si>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</si>
  <si>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</si>
  <si>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</si>
  <si>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</si>
  <si>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</si>
  <si>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</si>
  <si>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</si>
  <si>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</si>
  <si>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</si>
  <si>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</si>
  <si>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</si>
  <si>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</si>
  <si>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</si>
  <si>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</si>
  <si>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</si>
  <si>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</si>
  <si>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</si>
  <si>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</si>
  <si>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</si>
  <si>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</si>
  <si>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</si>
  <si>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</si>
  <si>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</si>
  <si>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</si>
  <si>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</si>
  <si>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</si>
  <si>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</si>
  <si>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</si>
  <si>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</si>
  <si>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</si>
  <si>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</si>
  <si>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</si>
  <si>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</si>
  <si>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</si>
  <si>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</si>
  <si>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</si>
  <si>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</si>
  <si>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</si>
  <si>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</si>
  <si>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</si>
  <si>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</si>
  <si>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</si>
  <si>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</si>
  <si>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</si>
  <si>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</si>
  <si>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</si>
  <si>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</si>
  <si>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</si>
  <si>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</si>
  <si>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</si>
  <si>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</si>
  <si>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</si>
  <si>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</si>
  <si>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</si>
  <si>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</si>
  <si>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</si>
  <si>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</si>
  <si>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</si>
  <si>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</si>
  <si>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</si>
  <si>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</si>
  <si>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</si>
  <si>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</si>
  <si>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</si>
  <si>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</si>
  <si>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</si>
  <si>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</si>
  <si>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</si>
  <si>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</si>
  <si>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</si>
  <si>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</si>
  <si>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</si>
  <si>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</si>
  <si>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</si>
  <si>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</si>
  <si>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</si>
  <si>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</si>
  <si>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</si>
  <si>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</si>
  <si>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</si>
  <si>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</si>
  <si>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</si>
  <si>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</si>
  <si>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</si>
  <si>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</si>
  <si>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</si>
  <si>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</si>
  <si>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</si>
  <si>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</si>
  <si>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</si>
  <si>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</si>
  <si>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</si>
  <si>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</si>
  <si>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</si>
  <si>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</si>
  <si>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</si>
  <si>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</si>
  <si>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</si>
  <si>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</si>
  <si>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</si>
  <si>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</si>
  <si>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</si>
  <si>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</si>
  <si>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</si>
  <si>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</si>
  <si>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</si>
  <si>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</si>
  <si>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</si>
  <si>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</si>
  <si>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</si>
  <si>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</si>
  <si>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</si>
  <si>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</si>
  <si>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</si>
  <si>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</si>
  <si>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</si>
  <si>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</si>
  <si>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</si>
  <si>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</si>
  <si>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</si>
  <si>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</si>
  <si>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</si>
  <si>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</si>
  <si>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</si>
  <si>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</si>
  <si>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</si>
  <si>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</si>
  <si>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</si>
  <si>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</si>
  <si>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</si>
  <si>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</si>
  <si>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</si>
  <si>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</si>
  <si>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</si>
  <si>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</si>
  <si>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</si>
  <si>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</si>
  <si>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</si>
  <si>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</si>
  <si>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</si>
  <si>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</si>
  <si>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</si>
  <si>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</si>
  <si>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</si>
  <si>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</si>
  <si>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</si>
  <si>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</si>
  <si>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</si>
  <si>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</si>
  <si>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</si>
  <si>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</si>
  <si>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</si>
  <si>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</si>
  <si>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</si>
  <si>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</si>
  <si>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</si>
  <si>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</si>
  <si>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</si>
  <si>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</si>
  <si>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</si>
  <si>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</si>
  <si>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</si>
  <si>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</si>
  <si>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</si>
  <si>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</si>
  <si>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</si>
  <si>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</si>
  <si>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</si>
  <si>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</si>
  <si>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</si>
  <si>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</si>
  <si>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</si>
  <si>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</si>
  <si>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</si>
  <si>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</si>
  <si>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</si>
  <si>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</si>
  <si>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</si>
  <si>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</si>
  <si>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</si>
  <si>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</si>
  <si>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</si>
  <si>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</si>
  <si>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</si>
  <si>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</si>
  <si>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</si>
  <si>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</si>
  <si>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</si>
  <si>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</si>
  <si>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</si>
  <si>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</si>
  <si>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</si>
  <si>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</si>
  <si>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</si>
  <si>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</si>
  <si>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</si>
  <si>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</si>
  <si>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</si>
  <si>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</si>
  <si>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</si>
  <si>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</si>
  <si>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</si>
  <si>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</si>
  <si>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</si>
  <si>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</si>
  <si>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</si>
  <si>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</si>
  <si>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</si>
  <si>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</si>
  <si>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</si>
  <si>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</si>
  <si>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</si>
  <si>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</si>
  <si>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</si>
  <si>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</si>
  <si>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</si>
  <si>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</si>
  <si>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</si>
  <si>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</si>
  <si>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</si>
  <si>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</si>
  <si>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</si>
  <si>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</si>
  <si>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</si>
  <si>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</si>
  <si>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</si>
  <si>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</si>
  <si>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</si>
  <si>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</si>
  <si>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</si>
  <si>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</si>
  <si>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</si>
  <si>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</si>
  <si>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</si>
  <si>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</si>
  <si>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</si>
  <si>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</si>
  <si>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</si>
  <si>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</si>
  <si>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</si>
  <si>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</si>
  <si>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</si>
  <si>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</si>
  <si>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</si>
  <si>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</si>
  <si>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</si>
  <si>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</si>
  <si>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</si>
  <si>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</si>
  <si>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</si>
  <si>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</si>
  <si>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</si>
  <si>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</si>
  <si>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</si>
  <si>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</si>
  <si>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</si>
  <si>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</si>
  <si>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</si>
  <si>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</si>
  <si>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</si>
  <si>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</si>
  <si>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</si>
  <si>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</si>
  <si>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</si>
  <si>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</si>
  <si>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</si>
  <si>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</si>
  <si>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</si>
  <si>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</si>
  <si>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</si>
  <si>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</si>
  <si>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</si>
  <si>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</si>
  <si>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</si>
  <si>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</si>
  <si>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</si>
  <si>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</si>
  <si>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</si>
  <si>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</si>
  <si>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</si>
  <si>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</si>
  <si>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</si>
  <si>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</si>
  <si>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</si>
  <si>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</si>
  <si>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</si>
  <si>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</si>
  <si>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</si>
  <si>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</si>
  <si>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</si>
  <si>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</si>
  <si>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</si>
  <si>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</si>
  <si>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</si>
  <si>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</si>
  <si>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</si>
  <si>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</si>
  <si>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</si>
  <si>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</si>
  <si>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</si>
  <si>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</si>
  <si>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</si>
  <si>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</si>
  <si>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</si>
  <si>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</si>
  <si>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</si>
  <si>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</si>
  <si>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</si>
  <si>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</si>
  <si>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</si>
  <si>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</si>
  <si>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</si>
  <si>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</si>
  <si>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</si>
  <si>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</si>
  <si>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</si>
  <si>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</si>
  <si>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</si>
  <si>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</si>
  <si>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</si>
  <si>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</si>
  <si>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</si>
  <si>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</si>
  <si>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</si>
  <si>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</si>
  <si>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</si>
  <si>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</si>
  <si>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</si>
  <si>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</si>
  <si>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</si>
  <si>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</si>
  <si>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</si>
  <si>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</si>
  <si>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</si>
  <si>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</si>
  <si>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</si>
  <si>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</si>
  <si>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</si>
  <si>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</si>
  <si>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</si>
  <si>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</si>
  <si>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</si>
  <si>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</si>
  <si>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</si>
  <si>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</si>
  <si>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</si>
  <si>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</si>
  <si>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</si>
  <si>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</si>
  <si>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</si>
  <si>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</si>
  <si>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</si>
  <si>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</si>
  <si>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</si>
  <si>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</si>
  <si>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</si>
  <si>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</si>
  <si>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</si>
  <si>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</si>
  <si>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</si>
  <si>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</si>
  <si>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</si>
  <si>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</si>
  <si>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</si>
  <si>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</si>
  <si>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</si>
  <si>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</si>
  <si>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</si>
  <si>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</si>
  <si>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</si>
  <si>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</si>
  <si>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</si>
  <si>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</si>
  <si>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</si>
  <si>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</si>
  <si>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</si>
  <si>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</si>
  <si>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</si>
  <si>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</si>
  <si>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</si>
  <si>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</si>
  <si>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</si>
  <si>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</si>
  <si>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</si>
  <si>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</si>
  <si>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</si>
  <si>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</si>
  <si>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</si>
  <si>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</si>
  <si>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</si>
  <si>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</si>
  <si>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</si>
  <si>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</si>
  <si>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</si>
  <si>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</si>
  <si>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</si>
  <si>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</si>
  <si>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</si>
  <si>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</si>
  <si>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</si>
  <si>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</si>
  <si>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</si>
  <si>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</si>
  <si>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</si>
  <si>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</si>
  <si>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</si>
  <si>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</si>
  <si>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</si>
  <si>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</si>
  <si>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</si>
  <si>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</si>
  <si>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</si>
  <si>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</si>
  <si>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</si>
  <si>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</si>
  <si>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</si>
  <si>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</si>
  <si>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</si>
  <si>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</si>
  <si>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</si>
  <si>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</si>
  <si>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</si>
  <si>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</si>
  <si>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</si>
  <si>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</si>
  <si>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</si>
  <si>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</si>
  <si>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</si>
  <si>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</si>
  <si>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</si>
  <si>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</si>
  <si>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</si>
  <si>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</si>
  <si>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</si>
  <si>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</si>
  <si>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</si>
  <si>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</si>
  <si>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</si>
  <si>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</si>
  <si>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</si>
  <si>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</si>
  <si>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</si>
  <si>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</si>
  <si>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</si>
  <si>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</si>
  <si>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</si>
  <si>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</si>
  <si>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</si>
  <si>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</si>
  <si>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</si>
  <si>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</si>
  <si>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</si>
  <si>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</si>
  <si>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</si>
  <si>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</si>
  <si>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</si>
  <si>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</si>
  <si>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</si>
  <si>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</si>
  <si>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</si>
  <si>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</si>
  <si>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</si>
  <si>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</si>
  <si>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</si>
  <si>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</si>
  <si>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</si>
  <si>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</si>
  <si>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</si>
  <si>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</si>
  <si>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</si>
  <si>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</si>
  <si>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</si>
  <si>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</si>
  <si>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</si>
  <si>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</si>
  <si>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</si>
  <si>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</si>
  <si>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</si>
  <si>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</si>
  <si>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</si>
  <si>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</si>
  <si>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</si>
  <si>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</si>
  <si>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</si>
  <si>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</si>
  <si>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</si>
  <si>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</si>
  <si>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</si>
  <si>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</si>
  <si>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</si>
  <si>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</si>
  <si>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</si>
  <si>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</si>
  <si>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</si>
  <si>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</si>
  <si>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</si>
  <si>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</si>
  <si>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</si>
  <si>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</si>
  <si>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</si>
  <si>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</si>
  <si>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</si>
  <si>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</si>
  <si>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</si>
  <si>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</si>
  <si>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</si>
  <si>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</si>
  <si>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</si>
  <si>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</si>
  <si>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</si>
  <si>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</si>
  <si>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</si>
  <si>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</si>
  <si>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</si>
  <si>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</si>
  <si>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</si>
  <si>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</si>
  <si>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</si>
  <si>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</si>
  <si>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</si>
  <si>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</si>
  <si>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</si>
  <si>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</si>
  <si>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</si>
  <si>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</si>
  <si>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</si>
  <si>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</si>
  <si>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</si>
  <si>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</si>
  <si>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</si>
  <si>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</si>
  <si>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</si>
  <si>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</si>
  <si>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</si>
  <si>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</si>
  <si>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</si>
  <si>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</si>
  <si>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</si>
  <si>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</si>
  <si>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</si>
  <si>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</si>
  <si>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</si>
  <si>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</si>
  <si>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</si>
  <si>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</si>
  <si>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</si>
  <si>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</si>
  <si>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</si>
  <si>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</si>
  <si>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</si>
  <si>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</si>
  <si>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</si>
  <si>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</si>
  <si>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</si>
  <si>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</si>
  <si>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</si>
  <si>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</si>
  <si>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</si>
  <si>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</si>
  <si>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</si>
  <si>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</si>
  <si>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</si>
  <si>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</si>
  <si>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</si>
  <si>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</si>
  <si>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</si>
  <si>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</si>
  <si>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</si>
  <si>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</si>
  <si>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</si>
  <si>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</si>
  <si>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</si>
  <si>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</si>
  <si>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</si>
  <si>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</si>
  <si>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</si>
  <si>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</si>
  <si>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</si>
  <si>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</si>
  <si>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</si>
  <si>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</si>
  <si>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</si>
  <si>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</si>
  <si>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</si>
  <si>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</si>
  <si>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</si>
  <si>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</si>
  <si>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</si>
  <si>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</si>
  <si>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</si>
  <si>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</si>
  <si>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</si>
  <si>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</si>
  <si>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</si>
  <si>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</si>
  <si>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</si>
  <si>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</si>
  <si>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</si>
  <si>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</si>
  <si>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</si>
  <si>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</si>
  <si>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</si>
  <si>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</si>
  <si>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</si>
  <si>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</si>
  <si>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</si>
  <si>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</si>
  <si>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</si>
  <si>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</si>
  <si>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</si>
  <si>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</si>
  <si>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</si>
  <si>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</si>
  <si>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</si>
  <si>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</si>
  <si>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</si>
  <si>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</si>
  <si>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</si>
  <si>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</si>
  <si>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</si>
  <si>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</si>
  <si>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</si>
  <si>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</si>
  <si>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</si>
  <si>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</si>
  <si>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</si>
  <si>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</si>
  <si>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</si>
  <si>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</si>
  <si>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</si>
  <si>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</si>
  <si>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</si>
  <si>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</si>
  <si>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</si>
  <si>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</si>
  <si>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</si>
  <si>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</si>
  <si>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</si>
  <si>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</si>
  <si>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</si>
  <si>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</si>
  <si>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</si>
  <si>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</si>
  <si>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</si>
  <si>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</si>
  <si>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</si>
  <si>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</si>
  <si>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</si>
  <si>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</si>
  <si>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</si>
  <si>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</si>
  <si>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</si>
  <si>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</si>
  <si>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</si>
  <si>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</si>
  <si>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</si>
  <si>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</si>
  <si>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</si>
  <si>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</si>
  <si>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</si>
  <si>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</si>
  <si>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</si>
  <si>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</si>
  <si>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</si>
  <si>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</si>
  <si>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</si>
  <si>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</si>
  <si>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</si>
  <si>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</si>
  <si>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</si>
  <si>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</si>
  <si>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</si>
  <si>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</si>
  <si>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</si>
  <si>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</si>
  <si>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</si>
  <si>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</si>
  <si>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</si>
  <si>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</si>
  <si>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</si>
  <si>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</si>
  <si>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</si>
  <si>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</si>
  <si>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</si>
  <si>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</si>
  <si>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</si>
  <si>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</si>
  <si>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</si>
  <si>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</si>
  <si>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</si>
  <si>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</si>
  <si>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</si>
  <si>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</si>
  <si>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</si>
  <si>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</si>
  <si>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</si>
  <si>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</si>
  <si>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</si>
  <si>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</si>
  <si>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</si>
  <si>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</si>
  <si>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</si>
  <si>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</si>
  <si>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</si>
  <si>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</si>
  <si>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</si>
  <si>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</si>
  <si>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</si>
  <si>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</si>
  <si>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</si>
  <si>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</si>
  <si>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</si>
  <si>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</si>
  <si>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</si>
  <si>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</si>
  <si>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</si>
  <si>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</si>
  <si>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</si>
  <si>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</si>
  <si>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</si>
  <si>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</si>
  <si>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</si>
  <si>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</si>
  <si>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</si>
  <si>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</si>
  <si>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</si>
  <si>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</si>
  <si>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</si>
  <si>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</si>
  <si>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</si>
  <si>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</si>
  <si>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</si>
  <si>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</si>
  <si>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</si>
  <si>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</si>
  <si>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</si>
  <si>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</si>
  <si>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</si>
  <si>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</si>
  <si>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</si>
  <si>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</si>
  <si>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</si>
  <si>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</si>
  <si>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</si>
  <si>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</si>
  <si>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</si>
  <si>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</si>
  <si>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</si>
  <si>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</si>
  <si>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</si>
  <si>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</si>
  <si>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</si>
  <si>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</si>
  <si>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</si>
  <si>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</si>
  <si>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</si>
  <si>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</si>
  <si>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</si>
  <si>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</si>
  <si>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</si>
  <si>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</si>
  <si>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</si>
  <si>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</si>
  <si>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</si>
  <si>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</si>
  <si>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</si>
  <si>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</si>
  <si>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</si>
  <si>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</si>
  <si>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</si>
  <si>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</si>
  <si>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</si>
  <si>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</si>
  <si>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</si>
  <si>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</si>
  <si>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</si>
  <si>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</si>
  <si>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</si>
  <si>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</si>
  <si>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</si>
  <si>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</si>
  <si>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</si>
  <si>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</si>
  <si>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</si>
  <si>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</si>
  <si>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</si>
  <si>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</si>
  <si>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</si>
  <si>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</si>
  <si>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</si>
  <si>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</si>
  <si>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</si>
  <si>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</si>
  <si>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</si>
  <si>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</si>
  <si>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</si>
  <si>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</si>
  <si>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</si>
  <si>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</si>
  <si>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</si>
  <si>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</si>
  <si>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</si>
  <si>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</si>
  <si>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</si>
  <si>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</si>
  <si>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</si>
  <si>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</si>
  <si>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</si>
  <si>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</si>
  <si>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</si>
  <si>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</si>
  <si>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</si>
  <si>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</si>
  <si>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</si>
  <si>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</si>
  <si>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</si>
  <si>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</si>
  <si>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</si>
  <si>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</si>
  <si>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</si>
  <si>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</si>
  <si>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</si>
  <si>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</si>
  <si>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</si>
  <si>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</si>
  <si>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</si>
  <si>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</si>
  <si>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</si>
  <si>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</si>
  <si>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</si>
  <si>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</si>
  <si>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</si>
  <si>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</si>
  <si>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</si>
  <si>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</si>
  <si>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</si>
  <si>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</si>
  <si>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</si>
  <si>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</si>
  <si>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</si>
  <si>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</si>
  <si>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</si>
  <si>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</si>
  <si>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</si>
  <si>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</si>
  <si>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</si>
  <si>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</si>
  <si>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</si>
  <si>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</si>
  <si>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</si>
  <si>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</si>
  <si>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</si>
  <si>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</si>
  <si>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</si>
  <si>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</si>
  <si>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</si>
  <si>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</si>
  <si>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</si>
  <si>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</si>
  <si>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</si>
  <si>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</si>
  <si>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</si>
  <si>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</si>
  <si>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</si>
  <si>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</si>
  <si>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</si>
  <si>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</si>
  <si>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</si>
  <si>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</si>
  <si>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</si>
  <si>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</si>
  <si>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</si>
  <si>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</si>
  <si>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</si>
  <si>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</si>
  <si>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</si>
  <si>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</si>
  <si>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</si>
  <si>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</si>
  <si>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</si>
  <si>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</si>
  <si>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</si>
  <si>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</si>
  <si>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</si>
  <si>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</si>
  <si>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</si>
  <si>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</si>
  <si>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</si>
  <si>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</si>
  <si>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</si>
  <si>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</si>
  <si>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</si>
  <si>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</si>
  <si>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</si>
  <si>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</si>
  <si>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</si>
  <si>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</si>
  <si>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</si>
  <si>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</si>
  <si>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</si>
  <si>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</si>
  <si>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</si>
  <si>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</si>
  <si>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</si>
  <si>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</si>
  <si>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</si>
  <si>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</si>
  <si>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</si>
  <si>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</si>
  <si>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</si>
  <si>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</si>
  <si>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</si>
  <si>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</si>
  <si>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</si>
  <si>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</si>
  <si>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</si>
  <si>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</si>
  <si>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</si>
  <si>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</si>
  <si>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</si>
  <si>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</si>
  <si>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</si>
  <si>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</si>
  <si>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</si>
  <si>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</si>
  <si>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</si>
  <si>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</si>
  <si>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</si>
  <si>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</si>
  <si>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</si>
  <si>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</si>
  <si>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</si>
  <si>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</si>
  <si>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</si>
  <si>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</si>
  <si>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</si>
  <si>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</si>
  <si>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</si>
  <si>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</si>
  <si>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</si>
  <si>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</si>
  <si>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</si>
  <si>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</si>
  <si>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</si>
  <si>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</si>
  <si>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</si>
  <si>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</si>
  <si>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</si>
  <si>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</si>
  <si>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</si>
  <si>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</si>
  <si>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</si>
  <si>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</si>
  <si>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</si>
  <si>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</si>
  <si>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</si>
  <si>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</si>
  <si>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</si>
  <si>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</si>
  <si>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</si>
  <si>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</si>
  <si>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</si>
  <si>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</si>
  <si>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</si>
  <si>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</si>
  <si>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</si>
  <si>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</si>
  <si>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</si>
  <si>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</si>
  <si>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</si>
  <si>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</si>
  <si>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</si>
  <si>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</si>
  <si>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</si>
  <si>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</si>
  <si>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</si>
  <si>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</si>
  <si>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</si>
  <si>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</si>
  <si>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</si>
  <si>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</si>
  <si>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</si>
  <si>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</si>
  <si>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</si>
  <si>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</si>
  <si>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</si>
  <si>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</si>
  <si>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</si>
  <si>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</si>
  <si>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</si>
  <si>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</si>
  <si>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</si>
  <si>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</si>
  <si>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</si>
  <si>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</si>
  <si>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</si>
  <si>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</si>
  <si>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</si>
  <si>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</si>
  <si>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</si>
  <si>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</si>
  <si>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</si>
  <si>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</si>
  <si>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</si>
  <si>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</si>
  <si>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</si>
  <si>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</si>
  <si>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</si>
  <si>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</si>
  <si>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</si>
  <si>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</si>
  <si>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</si>
  <si>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</si>
  <si>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</si>
  <si>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</si>
  <si>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</si>
  <si>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</si>
  <si>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</si>
  <si>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</si>
  <si>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</si>
  <si>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</si>
  <si>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</si>
  <si>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</si>
  <si>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</si>
  <si>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</si>
  <si>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</si>
  <si>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</si>
  <si>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</si>
  <si>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</si>
  <si>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</si>
  <si>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</si>
  <si>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</si>
  <si>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</si>
  <si>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</si>
  <si>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</si>
  <si>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</si>
  <si>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</si>
  <si>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</si>
  <si>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</si>
  <si>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</si>
  <si>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</si>
  <si>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</si>
  <si>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</si>
  <si>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</si>
  <si>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</si>
  <si>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</si>
  <si>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</si>
  <si>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</si>
  <si>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</si>
  <si>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</si>
  <si>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</si>
  <si>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</si>
  <si>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</si>
  <si>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</si>
  <si>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</si>
  <si>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</si>
  <si>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</si>
  <si>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</si>
  <si>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</si>
  <si>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</si>
  <si>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</si>
  <si>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</si>
  <si>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</si>
  <si>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</si>
  <si>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</si>
  <si>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</si>
  <si>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</si>
  <si>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</si>
  <si>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</si>
  <si>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</si>
  <si>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</si>
  <si>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</si>
  <si>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</si>
  <si>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</si>
  <si>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</si>
  <si>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</si>
  <si>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</si>
  <si>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</si>
  <si>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</si>
  <si>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</si>
  <si>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</si>
  <si>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</si>
  <si>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</si>
  <si>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</si>
  <si>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</si>
  <si>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</si>
  <si>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</si>
  <si>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</si>
  <si>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</si>
  <si>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</si>
  <si>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</si>
  <si>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</si>
  <si>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</si>
  <si>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</si>
  <si>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</si>
  <si>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</si>
  <si>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</si>
  <si>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</si>
  <si>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</si>
  <si>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</si>
  <si>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</si>
  <si>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</si>
  <si>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</si>
  <si>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</si>
  <si>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</si>
  <si>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</si>
  <si>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</si>
  <si>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</si>
  <si>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</si>
  <si>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</si>
  <si>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</si>
  <si>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</si>
  <si>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</si>
  <si>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</si>
  <si>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</si>
  <si>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</si>
  <si>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</si>
  <si>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</si>
  <si>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</si>
  <si>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</si>
  <si>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</si>
  <si>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</si>
  <si>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</si>
  <si>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</si>
  <si>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</si>
  <si>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</si>
  <si>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</si>
  <si>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</si>
  <si>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</si>
  <si>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</si>
  <si>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</si>
  <si>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</si>
  <si>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</si>
  <si>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</si>
  <si>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</si>
  <si>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</si>
  <si>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</si>
  <si>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</si>
  <si>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</si>
  <si>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</si>
  <si>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</si>
  <si>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</si>
  <si>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</si>
  <si>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</si>
  <si>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</si>
  <si>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</si>
  <si>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</si>
  <si>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</si>
  <si>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</si>
  <si>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</si>
  <si>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</si>
  <si>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</si>
  <si>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</si>
  <si>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</si>
  <si>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</si>
  <si>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</si>
  <si>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</si>
  <si>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</si>
  <si>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</si>
  <si>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</si>
  <si>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</si>
  <si>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</si>
  <si>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</si>
  <si>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</si>
  <si>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</si>
  <si>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</si>
  <si>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</si>
  <si>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</si>
  <si>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</si>
  <si>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</si>
  <si>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</si>
  <si>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</si>
  <si>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</si>
  <si>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</si>
  <si>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</si>
  <si>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</si>
  <si>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</si>
  <si>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</si>
  <si>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</si>
  <si>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</si>
  <si>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</si>
  <si>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</si>
  <si>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</si>
  <si>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</si>
  <si>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</si>
  <si>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</si>
  <si>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</si>
  <si>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</si>
  <si>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</si>
  <si>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</si>
  <si>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</si>
  <si>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</si>
  <si>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</si>
  <si>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</si>
  <si>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</si>
  <si>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</si>
  <si>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</si>
  <si>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</si>
  <si>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</si>
  <si>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</si>
  <si>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</si>
  <si>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</si>
  <si>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</si>
  <si>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</si>
  <si>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</si>
  <si>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</si>
  <si>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</si>
  <si>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</si>
  <si>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</si>
  <si>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</si>
  <si>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</si>
  <si>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</si>
  <si>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</si>
  <si>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</si>
  <si>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</si>
  <si>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</si>
  <si>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</si>
  <si>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</si>
  <si>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</si>
  <si>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</si>
  <si>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</si>
  <si>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</si>
  <si>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</si>
  <si>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</si>
  <si>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</si>
  <si>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</si>
  <si>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</si>
  <si>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</si>
  <si>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</si>
  <si>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</si>
  <si>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</si>
  <si>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</si>
  <si>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</si>
  <si>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</si>
  <si>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</si>
  <si>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</si>
  <si>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</si>
  <si>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</si>
  <si>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</si>
  <si>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</si>
  <si>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</si>
  <si>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</si>
  <si>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</si>
  <si>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</si>
  <si>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</si>
  <si>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</si>
  <si>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</si>
  <si>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</si>
  <si>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</si>
  <si>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</si>
  <si>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</si>
  <si>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</si>
  <si>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</si>
  <si>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</si>
  <si>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</si>
  <si>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</si>
  <si>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</si>
  <si>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</si>
  <si>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</si>
  <si>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</si>
  <si>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</si>
  <si>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</si>
  <si>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</si>
  <si>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</si>
  <si>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</si>
  <si>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</si>
  <si>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</si>
  <si>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</si>
  <si>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</si>
  <si>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</si>
  <si>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</si>
  <si>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</si>
  <si>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</si>
  <si>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</si>
  <si>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</si>
  <si>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</si>
  <si>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</si>
  <si>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</si>
  <si>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</si>
  <si>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</si>
  <si>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</si>
  <si>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</si>
  <si>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</si>
  <si>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</si>
  <si>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</si>
  <si>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</si>
  <si>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</si>
  <si>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</si>
  <si>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</si>
  <si>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</si>
  <si>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</si>
  <si>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</si>
  <si>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</si>
  <si>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</si>
  <si>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</si>
  <si>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</si>
  <si>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</si>
  <si>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</si>
  <si>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</si>
  <si>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</si>
  <si>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</si>
  <si>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</si>
  <si>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</si>
  <si>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</si>
  <si>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</si>
  <si>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</si>
  <si>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</si>
  <si>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</si>
  <si>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</si>
  <si>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</si>
  <si>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</si>
  <si>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</si>
  <si>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</si>
  <si>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</si>
  <si>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</si>
  <si>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</si>
  <si>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</si>
  <si>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</si>
  <si>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</si>
  <si>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</si>
  <si>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</si>
  <si>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</si>
  <si>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</si>
  <si>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</si>
  <si>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</si>
  <si>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</si>
  <si>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</si>
  <si>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</si>
  <si>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</si>
  <si>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</si>
  <si>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</si>
  <si>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</si>
  <si>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</si>
  <si>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</si>
  <si>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</si>
  <si>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</si>
  <si>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</si>
  <si>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</si>
  <si>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</si>
  <si>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</si>
  <si>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</si>
  <si>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</si>
  <si>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</si>
  <si>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</si>
  <si>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</si>
  <si>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</si>
  <si>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</si>
  <si>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</si>
  <si>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</si>
  <si>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</si>
  <si>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</si>
  <si>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</si>
  <si>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</si>
  <si>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</si>
  <si>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</si>
  <si>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</si>
  <si>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</si>
  <si>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</si>
  <si>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</si>
  <si>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</si>
  <si>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</si>
  <si>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</si>
  <si>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</si>
  <si>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</si>
  <si>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</si>
  <si>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</si>
  <si>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</si>
  <si>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</si>
  <si>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</si>
  <si>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</si>
  <si>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</si>
  <si>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</si>
  <si>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</si>
  <si>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</si>
  <si>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</si>
  <si>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</si>
  <si>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</si>
  <si>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</si>
  <si>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</si>
  <si>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</si>
  <si>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</si>
  <si>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</si>
  <si>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</si>
  <si>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</si>
  <si>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</si>
  <si>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</si>
  <si>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</si>
  <si>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</si>
  <si>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</si>
  <si>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</si>
  <si>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</si>
  <si>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</si>
  <si>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</si>
  <si>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</si>
  <si>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</si>
  <si>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</si>
  <si>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</si>
  <si>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</si>
  <si>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</si>
  <si>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</si>
  <si>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</si>
  <si>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</si>
  <si>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</si>
  <si>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</si>
  <si>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</si>
  <si>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</si>
  <si>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</si>
  <si>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</si>
  <si>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</si>
  <si>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</si>
  <si>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</si>
  <si>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</si>
  <si>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</si>
  <si>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</si>
  <si>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</si>
  <si>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</si>
  <si>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</si>
  <si>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</si>
  <si>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</si>
  <si>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</si>
  <si>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</si>
  <si>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</si>
  <si>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</si>
  <si>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</si>
  <si>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</si>
  <si>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</si>
  <si>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</si>
  <si>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</si>
  <si>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</si>
  <si>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</si>
  <si>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</si>
  <si>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</si>
  <si>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</si>
  <si>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</si>
  <si>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</si>
  <si>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</si>
  <si>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</si>
  <si>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</si>
  <si>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</si>
  <si>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</si>
  <si>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</si>
  <si>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</si>
  <si>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</si>
  <si>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</si>
  <si>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</si>
  <si>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</si>
  <si>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</si>
  <si>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</si>
  <si>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</si>
  <si>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</si>
  <si>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</si>
  <si>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</si>
  <si>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</si>
  <si>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</si>
  <si>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</si>
  <si>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</si>
  <si>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</si>
  <si>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</si>
  <si>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</si>
  <si>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</si>
  <si>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</si>
  <si>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</si>
  <si>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</si>
  <si>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</si>
  <si>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</si>
  <si>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</si>
  <si>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</si>
  <si>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</si>
  <si>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</si>
  <si>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</si>
  <si>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</si>
  <si>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</si>
  <si>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</si>
  <si>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</si>
  <si>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</si>
  <si>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</si>
  <si>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</si>
  <si>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</si>
  <si>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</si>
  <si>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</si>
  <si>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</si>
  <si>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</si>
  <si>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</si>
  <si>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</si>
  <si>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</si>
  <si>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</si>
  <si>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</si>
  <si>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</si>
  <si>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</si>
  <si>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</si>
  <si>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</si>
  <si>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</si>
  <si>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</si>
  <si>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</si>
  <si>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</si>
  <si>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</si>
  <si>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</si>
  <si>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</si>
  <si>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</si>
  <si>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</si>
  <si>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</si>
  <si>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</si>
  <si>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</si>
  <si>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</si>
  <si>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</si>
  <si>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</si>
  <si>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</si>
  <si>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</si>
  <si>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</si>
  <si>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</si>
  <si>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</si>
  <si>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</si>
  <si>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</si>
  <si>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</si>
  <si>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</si>
  <si>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</si>
  <si>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</si>
  <si>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</si>
  <si>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</si>
  <si>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</si>
  <si>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</si>
  <si>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</si>
  <si>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</si>
  <si>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</si>
  <si>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</si>
  <si>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</si>
  <si>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</si>
  <si>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</si>
  <si>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</si>
  <si>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</si>
  <si>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</si>
  <si>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</si>
  <si>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</si>
  <si>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</si>
  <si>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</si>
  <si>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</si>
  <si>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</si>
  <si>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</si>
  <si>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</si>
  <si>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</si>
  <si>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</si>
  <si>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</si>
  <si>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</si>
  <si>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</si>
  <si>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</si>
  <si>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</si>
  <si>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</si>
  <si>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</si>
  <si>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</si>
  <si>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</si>
  <si>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</si>
  <si>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</si>
  <si>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</si>
  <si>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</si>
  <si>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</si>
  <si>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</si>
  <si>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</si>
  <si>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</si>
  <si>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</si>
  <si>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</si>
  <si>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</si>
  <si>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</si>
  <si>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</si>
  <si>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</si>
  <si>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</si>
  <si>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</si>
  <si>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</si>
  <si>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</si>
  <si>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</si>
  <si>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</si>
  <si>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</si>
  <si>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</si>
  <si>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</si>
  <si>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</si>
  <si>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</si>
  <si>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</si>
  <si>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</si>
  <si>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</si>
  <si>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</si>
  <si>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</si>
  <si>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</si>
  <si>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</si>
  <si>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</si>
  <si>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</si>
  <si>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</si>
  <si>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</si>
  <si>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</si>
  <si>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</si>
  <si>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</si>
  <si>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</si>
  <si>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</si>
  <si>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</si>
  <si>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</si>
  <si>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</si>
  <si>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</si>
  <si>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</si>
  <si>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</si>
  <si>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</si>
  <si>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</si>
  <si>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</si>
  <si>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</si>
  <si>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</si>
  <si>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</si>
  <si>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</si>
  <si>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</si>
  <si>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</si>
  <si>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</si>
  <si>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</si>
  <si>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</si>
  <si>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</si>
  <si>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</si>
  <si>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</si>
  <si>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</si>
  <si>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</si>
  <si>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</si>
  <si>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</si>
  <si>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</si>
  <si>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</si>
  <si>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</si>
  <si>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</si>
  <si>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</si>
  <si>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</si>
  <si>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</si>
  <si>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</si>
  <si>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</si>
  <si>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</si>
  <si>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</si>
  <si>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</si>
  <si>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</si>
  <si>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</si>
  <si>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</si>
  <si>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</si>
  <si>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</si>
  <si>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</si>
  <si>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</si>
  <si>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</si>
  <si>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</si>
  <si>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</si>
  <si>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</si>
  <si>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</si>
  <si>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</si>
  <si>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</si>
  <si>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</si>
  <si>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</si>
  <si>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</si>
  <si>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</si>
  <si>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</si>
  <si>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</si>
  <si>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</si>
  <si>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</si>
  <si>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</si>
  <si>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</si>
  <si>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</si>
  <si>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</si>
  <si>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</si>
  <si>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</si>
  <si>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</si>
  <si>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</si>
  <si>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</si>
  <si>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</si>
  <si>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</si>
  <si>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</si>
  <si>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</si>
  <si>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</si>
  <si>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</si>
  <si>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</si>
  <si>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</si>
  <si>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</si>
  <si>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</si>
  <si>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</si>
  <si>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</si>
  <si>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</si>
  <si>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</si>
  <si>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</si>
  <si>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</si>
  <si>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</si>
  <si>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</si>
  <si>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</si>
  <si>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</si>
  <si>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</si>
  <si>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</si>
  <si>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</si>
  <si>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</si>
  <si>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</si>
  <si>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</si>
  <si>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</si>
  <si>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</si>
  <si>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</si>
  <si>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</si>
  <si>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</si>
  <si>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</si>
  <si>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</si>
  <si>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</si>
  <si>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</si>
  <si>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</si>
  <si>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</si>
  <si>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</si>
  <si>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</si>
  <si>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</si>
  <si>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</si>
  <si>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</si>
  <si>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</si>
  <si>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</si>
  <si>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</si>
  <si>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</si>
  <si>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</si>
  <si>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</si>
  <si>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</si>
  <si>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</si>
  <si>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</si>
  <si>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</si>
  <si>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</si>
  <si>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</si>
  <si>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</si>
  <si>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</si>
  <si>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</si>
  <si>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</si>
  <si>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</si>
  <si>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</si>
  <si>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</si>
  <si>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</si>
  <si>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</si>
  <si>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</si>
  <si>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</si>
  <si>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</si>
  <si>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</si>
  <si>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</si>
  <si>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</si>
  <si>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</si>
  <si>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</si>
  <si>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</si>
  <si>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</si>
  <si>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</si>
  <si>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</si>
  <si>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</si>
  <si>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</si>
  <si>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</si>
  <si>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</si>
  <si>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</si>
  <si>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</si>
  <si>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</si>
  <si>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</si>
  <si>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</si>
  <si>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</si>
  <si>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</si>
  <si>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</si>
  <si>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</si>
  <si>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</si>
  <si>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</si>
  <si>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</si>
  <si>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</si>
  <si>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</si>
  <si>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</si>
  <si>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</si>
  <si>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</si>
  <si>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</si>
  <si>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</si>
  <si>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</si>
  <si>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</si>
  <si>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</si>
  <si>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</si>
  <si>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</si>
  <si>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</si>
  <si>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</si>
  <si>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</si>
  <si>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</si>
  <si>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</si>
  <si>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</si>
  <si>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</si>
  <si>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</si>
  <si>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</si>
  <si>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</si>
  <si>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</si>
  <si>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</si>
  <si>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</si>
  <si>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</si>
  <si>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</si>
  <si>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</si>
  <si>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</si>
  <si>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</si>
  <si>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</si>
  <si>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</si>
  <si>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</si>
  <si>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</si>
  <si>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</si>
  <si>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</si>
  <si>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</si>
  <si>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</si>
  <si>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</si>
  <si>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</si>
  <si>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</si>
  <si>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</si>
  <si>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</si>
  <si>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</si>
  <si>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</si>
  <si>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</si>
  <si>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</si>
  <si>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</si>
  <si>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</si>
  <si>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</si>
  <si>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</si>
  <si>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</si>
  <si>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</si>
  <si>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</si>
  <si>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</si>
  <si>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</si>
  <si>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</si>
  <si>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</si>
  <si>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</si>
  <si>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</si>
  <si>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</si>
  <si>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</si>
  <si>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</si>
  <si>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</si>
  <si>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</si>
  <si>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</si>
  <si>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</si>
  <si>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</si>
  <si>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</si>
  <si>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</si>
  <si>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</si>
  <si>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</si>
  <si>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</si>
  <si>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</si>
  <si>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</si>
  <si>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</si>
  <si>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</si>
  <si>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</si>
  <si>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</si>
  <si>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</si>
  <si>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</si>
  <si>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</si>
  <si>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</si>
  <si>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</si>
  <si>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</si>
  <si>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</si>
  <si>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</si>
  <si>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</si>
  <si>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</si>
  <si>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</si>
  <si>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</si>
  <si>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</si>
  <si>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</si>
  <si>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</si>
  <si>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</si>
  <si>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</si>
  <si>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</si>
  <si>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</si>
  <si>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</si>
  <si>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</si>
  <si>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</si>
  <si>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</si>
  <si>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</si>
  <si>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</si>
  <si>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</si>
  <si>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</si>
  <si>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</si>
  <si>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</si>
  <si>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</si>
  <si>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</si>
  <si>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</si>
  <si>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</si>
  <si>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</si>
  <si>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</si>
  <si>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</si>
  <si>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</si>
  <si>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</si>
  <si>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</si>
  <si>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</si>
  <si>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</si>
  <si>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</si>
  <si>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</si>
  <si>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</si>
  <si>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</si>
  <si>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</si>
  <si>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</si>
  <si>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</si>
  <si>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</si>
  <si>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</si>
  <si>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</si>
  <si>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</si>
  <si>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</si>
  <si>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</si>
  <si>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</si>
  <si>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</si>
  <si>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</si>
  <si>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</si>
  <si>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</si>
  <si>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</si>
  <si>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</si>
  <si>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</si>
  <si>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</si>
  <si>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</si>
  <si>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</si>
  <si>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</si>
  <si>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</si>
  <si>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</si>
  <si>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</si>
  <si>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</si>
  <si>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</si>
  <si>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</si>
  <si>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</si>
  <si>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</si>
  <si>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</si>
  <si>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</si>
  <si>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</si>
  <si>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</si>
  <si>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</si>
  <si>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</si>
  <si>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</si>
  <si>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</si>
  <si>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</si>
  <si>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</si>
  <si>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</si>
  <si>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</si>
  <si>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</si>
  <si>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</si>
  <si>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</si>
  <si>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</si>
  <si>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</si>
  <si>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</si>
  <si>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</si>
  <si>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</si>
  <si>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</si>
  <si>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</si>
  <si>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</si>
  <si>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</si>
  <si>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</si>
  <si>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</si>
  <si>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</si>
  <si>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</si>
  <si>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</si>
  <si>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</si>
  <si>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</si>
  <si>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</si>
  <si>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</si>
  <si>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</si>
  <si>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</si>
  <si>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</si>
  <si>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</si>
  <si>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</si>
  <si>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</si>
  <si>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</si>
  <si>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</si>
  <si>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</si>
  <si>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</si>
  <si>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</si>
  <si>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</si>
  <si>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</si>
  <si>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</si>
  <si>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</si>
  <si>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</si>
  <si>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</si>
  <si>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</si>
  <si>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</si>
  <si>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</si>
  <si>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</si>
  <si>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</si>
  <si>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</si>
  <si>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</si>
  <si>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</si>
  <si>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</si>
  <si>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</si>
  <si>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</si>
  <si>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</si>
  <si>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</si>
  <si>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</si>
  <si>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</si>
  <si>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</si>
  <si>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</si>
  <si>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</si>
  <si>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</si>
  <si>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</si>
  <si>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</si>
  <si>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</si>
  <si>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</si>
  <si>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</si>
  <si>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</si>
  <si>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</si>
  <si>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</si>
  <si>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</si>
  <si>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</si>
  <si>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</si>
  <si>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</si>
  <si>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</si>
  <si>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</si>
  <si>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</si>
  <si>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</si>
  <si>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</si>
  <si>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</si>
  <si>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</si>
  <si>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</si>
  <si>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</si>
  <si>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</si>
  <si>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</si>
  <si>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</si>
  <si>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</si>
  <si>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</si>
  <si>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</si>
  <si>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</si>
  <si>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</si>
  <si>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</si>
  <si>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</si>
  <si>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</si>
  <si>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</si>
  <si>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</si>
  <si>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</si>
  <si>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</si>
  <si>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</si>
  <si>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</si>
  <si>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</si>
  <si>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</si>
  <si>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</si>
  <si>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</si>
  <si>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</si>
  <si>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</si>
  <si>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</si>
  <si>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</si>
  <si>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</si>
  <si>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</si>
  <si>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</si>
  <si>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</si>
  <si>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</si>
  <si>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</si>
  <si>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</si>
  <si>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</si>
  <si>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</si>
  <si>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</si>
  <si>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</si>
  <si>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</si>
  <si>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</si>
  <si>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</si>
  <si>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</si>
  <si>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</si>
  <si>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</si>
  <si>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</si>
  <si>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</si>
  <si>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</si>
  <si>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</si>
  <si>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</si>
  <si>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</si>
  <si>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</si>
  <si>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</si>
  <si>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</si>
  <si>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</si>
  <si>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</si>
  <si>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</si>
  <si>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</si>
  <si>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</si>
  <si>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</si>
  <si>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</si>
  <si>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</si>
  <si>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</si>
  <si>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</si>
  <si>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</si>
  <si>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</si>
  <si>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</si>
  <si>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</si>
  <si>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</si>
  <si>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</si>
  <si>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</si>
  <si>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</si>
  <si>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</si>
  <si>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</si>
  <si>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</si>
  <si>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</si>
  <si>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</si>
  <si>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</si>
  <si>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</si>
  <si>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</si>
  <si>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</si>
  <si>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</si>
  <si>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</si>
  <si>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</si>
  <si>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</si>
  <si>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</si>
  <si>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</si>
  <si>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</si>
  <si>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</si>
  <si>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</si>
  <si>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</si>
  <si>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</si>
  <si>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</si>
  <si>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</si>
  <si>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</si>
  <si>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</si>
  <si>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</si>
  <si>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</si>
  <si>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</si>
  <si>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</si>
  <si>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</si>
  <si>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</si>
  <si>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</si>
  <si>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</si>
  <si>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</si>
  <si>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</si>
  <si>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</si>
  <si>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</si>
  <si>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</si>
  <si>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</si>
  <si>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</si>
  <si>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</si>
  <si>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</si>
  <si>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</si>
  <si>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</si>
  <si>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</si>
  <si>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</si>
  <si>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</si>
  <si>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</si>
  <si>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</si>
  <si>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</si>
  <si>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</si>
  <si>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</si>
  <si>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</si>
  <si>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</si>
  <si>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</si>
  <si>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</si>
  <si>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</si>
  <si>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</si>
  <si>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</si>
  <si>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</si>
  <si>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</si>
  <si>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</si>
  <si>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</si>
  <si>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</si>
  <si>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</si>
  <si>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</si>
  <si>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</si>
  <si>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</si>
  <si>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</si>
  <si>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</si>
  <si>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</si>
  <si>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</si>
  <si>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</si>
  <si>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</si>
  <si>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</si>
  <si>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</si>
  <si>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</si>
  <si>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</si>
  <si>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</si>
  <si>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</si>
  <si>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</si>
  <si>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</si>
  <si>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</si>
  <si>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</si>
  <si>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</si>
  <si>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</si>
  <si>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</si>
  <si>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</si>
  <si>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</si>
  <si>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</si>
  <si>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</si>
  <si>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</si>
  <si>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</si>
  <si>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</si>
  <si>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</si>
  <si>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</si>
  <si>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</si>
  <si>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</si>
  <si>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</si>
  <si>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</si>
  <si>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</si>
  <si>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</si>
  <si>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</si>
  <si>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</si>
  <si>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</si>
  <si>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</si>
  <si>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</si>
  <si>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</si>
  <si>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</si>
  <si>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</si>
  <si>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</si>
  <si>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</si>
  <si>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</si>
  <si>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</si>
  <si>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</si>
  <si>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</si>
  <si>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</si>
  <si>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</si>
  <si>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</si>
  <si>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</si>
  <si>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</si>
  <si>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</si>
  <si>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</si>
  <si>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</si>
  <si>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</si>
  <si>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</si>
  <si>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</si>
  <si>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</si>
  <si>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</si>
  <si>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</si>
  <si>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</si>
  <si>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</si>
  <si>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</si>
  <si>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</si>
  <si>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</si>
  <si>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</si>
  <si>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</si>
  <si>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</si>
  <si>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</si>
  <si>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</si>
  <si>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</si>
  <si>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</si>
  <si>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</si>
  <si>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</si>
  <si>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</si>
  <si>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</si>
  <si>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</si>
  <si>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</si>
  <si>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</si>
  <si>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</si>
  <si>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</si>
  <si>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</si>
  <si>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</si>
  <si>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</si>
  <si>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</si>
  <si>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</si>
  <si>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</si>
  <si>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</si>
  <si>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</si>
  <si>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</si>
  <si>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</si>
  <si>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</si>
  <si>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</si>
  <si>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</si>
  <si>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</si>
  <si>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</si>
  <si>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</si>
  <si>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</si>
  <si>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</si>
  <si>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</si>
  <si>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</si>
  <si>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</si>
  <si>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</si>
  <si>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</si>
  <si>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</si>
  <si>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</si>
  <si>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</si>
  <si>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</si>
  <si>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</si>
  <si>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</si>
  <si>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</si>
  <si>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</si>
  <si>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</si>
  <si>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</si>
  <si>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</si>
  <si>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</si>
  <si>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</si>
  <si>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</si>
  <si>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</si>
  <si>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</si>
  <si>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</si>
  <si>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</si>
  <si>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</si>
  <si>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</si>
  <si>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</si>
  <si>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</si>
  <si>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</si>
  <si>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</si>
  <si>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</si>
  <si>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</si>
  <si>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</si>
  <si>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</si>
  <si>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</si>
  <si>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</si>
  <si>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</si>
  <si>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</si>
  <si>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</si>
  <si>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</si>
  <si>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</si>
  <si>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</si>
  <si>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</si>
  <si>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</si>
  <si>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</si>
  <si>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</si>
  <si>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</si>
  <si>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</si>
  <si>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</si>
  <si>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</si>
  <si>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</si>
  <si>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</si>
  <si>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</si>
  <si>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</si>
  <si>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</si>
  <si>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</si>
  <si>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</si>
  <si>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</si>
  <si>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</si>
  <si>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</si>
  <si>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</si>
  <si>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</si>
  <si>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</si>
  <si>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</si>
  <si>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</si>
  <si>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</si>
  <si>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</si>
  <si>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</si>
  <si>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</si>
  <si>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</si>
  <si>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</si>
  <si>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</si>
  <si>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</si>
  <si>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</si>
  <si>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</si>
  <si>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</si>
  <si>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</si>
  <si>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</si>
  <si>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</si>
  <si>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</si>
  <si>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</si>
  <si>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</si>
  <si>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</si>
  <si>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</si>
  <si>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</si>
  <si>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</si>
  <si>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</si>
  <si>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</si>
  <si>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</si>
  <si>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</si>
  <si>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</si>
  <si>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</si>
  <si>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</si>
  <si>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</si>
  <si>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</si>
  <si>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</si>
  <si>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</si>
  <si>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</si>
  <si>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</si>
  <si>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</si>
  <si>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</si>
  <si>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</si>
  <si>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</si>
  <si>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</si>
  <si>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</si>
  <si>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</si>
  <si>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</si>
  <si>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</si>
  <si>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</si>
  <si>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</si>
  <si>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</si>
  <si>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</si>
  <si>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</si>
  <si>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</si>
  <si>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</si>
  <si>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</si>
  <si>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</si>
  <si>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</si>
  <si>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</si>
  <si>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</si>
  <si>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</si>
  <si>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</si>
  <si>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</si>
  <si>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</si>
  <si>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</si>
  <si>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</si>
  <si>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</si>
  <si>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</si>
  <si>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</si>
  <si>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</si>
  <si>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</si>
  <si>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</si>
  <si>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</si>
  <si>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</si>
  <si>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</si>
  <si>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</si>
  <si>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</si>
  <si>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</si>
  <si>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</si>
  <si>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</si>
  <si>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</si>
  <si>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</si>
  <si>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</si>
  <si>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</si>
  <si>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</si>
  <si>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</si>
  <si>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</si>
  <si>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</si>
  <si>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</si>
  <si>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</si>
  <si>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</si>
  <si>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</si>
  <si>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</si>
  <si>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</si>
  <si>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</si>
  <si>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</si>
  <si>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</si>
  <si>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</si>
  <si>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</si>
  <si>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</si>
  <si>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</si>
  <si>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</si>
  <si>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</si>
  <si>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</si>
  <si>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</si>
  <si>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</si>
  <si>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</si>
  <si>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</si>
  <si>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</si>
  <si>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</si>
  <si>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</si>
  <si>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</si>
  <si>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</si>
  <si>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</si>
  <si>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</si>
  <si>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</si>
  <si>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</si>
  <si>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</si>
  <si>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</si>
  <si>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</si>
  <si>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</si>
  <si>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</si>
  <si>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</si>
  <si>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</si>
  <si>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</si>
  <si>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</si>
  <si>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</si>
  <si>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</si>
  <si>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</si>
  <si>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</si>
  <si>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</si>
  <si>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</si>
  <si>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</si>
  <si>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</si>
  <si>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</si>
  <si>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</si>
  <si>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</si>
  <si>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</si>
  <si>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</si>
  <si>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</si>
  <si>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</si>
  <si>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</si>
  <si>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</si>
  <si>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</si>
  <si>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</si>
  <si>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</si>
  <si>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</si>
  <si>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</si>
  <si>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</si>
  <si>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</si>
  <si>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</si>
  <si>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</si>
  <si>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</si>
  <si>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</si>
  <si>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</si>
  <si>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</si>
  <si>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</si>
  <si>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</si>
  <si>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</si>
  <si>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</si>
  <si>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</si>
  <si>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</si>
  <si>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</si>
  <si>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</si>
  <si>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</si>
  <si>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</si>
  <si>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</si>
  <si>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</si>
  <si>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</si>
  <si>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</si>
  <si>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</si>
  <si>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</si>
  <si>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</si>
  <si>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</si>
  <si>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</si>
  <si>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</si>
  <si>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</si>
  <si>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</si>
  <si>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</si>
  <si>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</si>
  <si>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</si>
  <si>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</si>
  <si>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</si>
  <si>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</si>
  <si>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</si>
  <si>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</si>
  <si>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</si>
  <si>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</si>
  <si>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</si>
  <si>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</si>
  <si>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</si>
  <si>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</si>
  <si>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</si>
  <si>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</si>
  <si>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</si>
  <si>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</si>
  <si>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</si>
  <si>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</si>
  <si>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</si>
  <si>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</si>
  <si>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</si>
  <si>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</si>
  <si>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</si>
  <si>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</si>
  <si>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</si>
  <si>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</si>
  <si>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</si>
  <si>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</si>
  <si>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</si>
  <si>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</si>
  <si>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</si>
  <si>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</si>
  <si>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</si>
  <si>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</si>
  <si>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</si>
  <si>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</si>
  <si>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</si>
  <si>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</si>
  <si>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</si>
  <si>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</si>
  <si>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</si>
  <si>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</si>
  <si>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</si>
  <si>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</si>
  <si>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</si>
  <si>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</si>
  <si>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</si>
  <si>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</si>
  <si>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</si>
  <si>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</si>
  <si>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</si>
  <si>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</si>
  <si>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</si>
  <si>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</si>
  <si>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</si>
  <si>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</si>
  <si>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</si>
  <si>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</si>
  <si>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</si>
  <si>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</si>
  <si>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</si>
  <si>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</si>
  <si>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</si>
  <si>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</si>
  <si>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</si>
  <si>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</si>
  <si>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</si>
  <si>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</si>
  <si>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</si>
  <si>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</si>
  <si>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</si>
  <si>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</si>
  <si>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</si>
  <si>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</si>
  <si>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</si>
  <si>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</si>
  <si>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</si>
  <si>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</si>
  <si>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</si>
  <si>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</si>
  <si>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</si>
  <si>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</si>
  <si>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</si>
  <si>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</si>
  <si>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</si>
  <si>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</si>
  <si>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</si>
  <si>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</si>
  <si>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</si>
  <si>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</si>
  <si>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</si>
  <si>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</si>
  <si>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</si>
  <si>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</si>
  <si>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</si>
  <si>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</si>
  <si>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</si>
  <si>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</si>
  <si>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</si>
  <si>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</si>
  <si>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</si>
  <si>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</si>
  <si>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</si>
  <si>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</si>
  <si>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</si>
  <si>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</si>
  <si>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</si>
  <si>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</si>
  <si>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</si>
  <si>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</si>
  <si>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</si>
  <si>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</si>
  <si>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</si>
  <si>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</si>
  <si>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</si>
  <si>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</si>
  <si>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</si>
  <si>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</si>
  <si>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</si>
  <si>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</si>
  <si>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</si>
  <si>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</si>
  <si>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</si>
  <si>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</si>
  <si>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</si>
  <si>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</si>
  <si>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</si>
  <si>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</si>
  <si>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</si>
  <si>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</si>
  <si>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</si>
  <si>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</si>
  <si>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</si>
  <si>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</si>
  <si>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</si>
  <si>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</si>
  <si>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</si>
  <si>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</si>
  <si>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</si>
  <si>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</si>
  <si>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</si>
  <si>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</si>
  <si>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</si>
  <si>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</si>
  <si>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</si>
  <si>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</si>
  <si>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</si>
  <si>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</si>
  <si>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</si>
  <si>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</si>
  <si>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</si>
  <si>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</si>
  <si>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</si>
  <si>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</si>
  <si>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</si>
  <si>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</si>
  <si>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</si>
  <si>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</si>
  <si>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</si>
  <si>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</si>
  <si>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</si>
  <si>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</si>
  <si>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</si>
  <si>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</si>
  <si>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</si>
  <si>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</si>
  <si>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</si>
  <si>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</si>
  <si>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</si>
  <si>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</si>
  <si>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</si>
  <si>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</si>
  <si>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</si>
  <si>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</si>
  <si>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</si>
  <si>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</si>
  <si>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</si>
  <si>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</si>
  <si>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</si>
  <si>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</si>
  <si>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</si>
  <si>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</si>
  <si>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</si>
  <si>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</si>
  <si>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</si>
  <si>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</si>
  <si>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</si>
  <si>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</si>
  <si>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</si>
  <si>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</si>
  <si>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</si>
  <si>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</si>
  <si>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</si>
  <si>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</si>
  <si>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</si>
  <si>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</si>
  <si>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</si>
  <si>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</si>
  <si>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</si>
  <si>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</si>
  <si>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</si>
  <si>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</si>
  <si>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</si>
  <si>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</si>
  <si>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</si>
  <si>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</si>
  <si>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</si>
  <si>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</si>
  <si>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</si>
  <si>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</si>
  <si>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</si>
  <si>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</si>
  <si>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</si>
  <si>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</si>
  <si>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</si>
  <si>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</si>
  <si>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</si>
  <si>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</si>
  <si>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</si>
  <si>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</si>
  <si>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</si>
  <si>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</si>
  <si>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</si>
  <si>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</si>
  <si>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</si>
  <si>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</si>
  <si>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</si>
  <si>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</si>
  <si>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</si>
  <si>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</si>
  <si>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</si>
  <si>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</si>
  <si>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</si>
  <si>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</si>
  <si>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</si>
  <si>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</si>
  <si>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</si>
  <si>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</si>
  <si>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</si>
  <si>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</si>
  <si>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</si>
  <si>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</si>
  <si>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</si>
  <si>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</si>
  <si>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</si>
  <si>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</si>
  <si>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</si>
  <si>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</si>
  <si>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</si>
  <si>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</si>
  <si>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</si>
  <si>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</si>
  <si>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</si>
  <si>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</si>
  <si>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</si>
  <si>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</si>
  <si>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</si>
  <si>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</si>
  <si>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</si>
  <si>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</si>
  <si>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</si>
  <si>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</si>
  <si>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</si>
  <si>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</si>
  <si>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</si>
  <si>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</si>
  <si>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</si>
  <si>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</si>
  <si>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</si>
  <si>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</si>
  <si>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</si>
  <si>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</si>
  <si>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</si>
  <si>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</si>
  <si>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</si>
  <si>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</si>
  <si>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</si>
  <si>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</si>
  <si>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</si>
  <si>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</si>
  <si>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</si>
  <si>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</si>
  <si>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</si>
  <si>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</si>
  <si>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</si>
  <si>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</si>
  <si>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</si>
  <si>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</si>
  <si>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</si>
  <si>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</si>
  <si>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</si>
  <si>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</si>
  <si>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</si>
  <si>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</si>
  <si>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</si>
  <si>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</si>
  <si>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</si>
  <si>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</si>
  <si>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</si>
  <si>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</si>
  <si>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</si>
  <si>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</si>
  <si>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</si>
  <si>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</si>
  <si>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</si>
  <si>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</si>
  <si>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</si>
  <si>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</si>
  <si>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</si>
  <si>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</si>
  <si>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</si>
  <si>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</si>
  <si>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</si>
  <si>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</si>
  <si>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</si>
  <si>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</si>
  <si>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</si>
  <si>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</si>
  <si>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</si>
  <si>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</si>
  <si>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</si>
  <si>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</si>
  <si>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</si>
  <si>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</si>
  <si>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</si>
  <si>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</si>
  <si>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</si>
  <si>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</si>
  <si>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</si>
  <si>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</si>
  <si>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</si>
  <si>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</si>
  <si>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</si>
  <si>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</si>
  <si>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</si>
  <si>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</si>
  <si>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</si>
  <si>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</si>
  <si>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</si>
  <si>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</si>
  <si>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</si>
  <si>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</si>
  <si>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</si>
  <si>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</si>
  <si>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</si>
  <si>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</si>
  <si>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</si>
  <si>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</si>
  <si>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</si>
  <si>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</si>
  <si>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</si>
  <si>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</si>
  <si>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</si>
  <si>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</si>
  <si>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</si>
  <si>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</si>
  <si>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</si>
  <si>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</si>
  <si>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</si>
  <si>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</si>
  <si>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</si>
  <si>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</si>
  <si>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</si>
  <si>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</si>
  <si>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</si>
  <si>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</si>
  <si>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</si>
  <si>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</si>
  <si>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</si>
  <si>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</si>
  <si>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</si>
  <si>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</si>
  <si>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</si>
  <si>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</si>
  <si>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</si>
  <si>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</si>
  <si>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</si>
  <si>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</si>
  <si>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</si>
  <si>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</si>
  <si>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</si>
  <si>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</si>
  <si>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</si>
  <si>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</si>
  <si>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</si>
  <si>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</si>
  <si>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</si>
  <si>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</si>
  <si>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</si>
  <si>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</si>
  <si>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</si>
  <si>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</si>
  <si>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</si>
  <si>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</si>
  <si>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</si>
  <si>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</si>
  <si>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</si>
  <si>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</si>
  <si>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</si>
  <si>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</si>
  <si>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</si>
  <si>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</si>
  <si>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</si>
  <si>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</si>
  <si>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</si>
  <si>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</si>
  <si>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</si>
  <si>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</si>
  <si>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</si>
  <si>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</si>
  <si>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</si>
  <si>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</si>
  <si>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</si>
  <si>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</si>
  <si>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</si>
  <si>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</si>
  <si>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</si>
  <si>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</si>
  <si>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</si>
  <si>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</si>
  <si>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</si>
  <si>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</si>
  <si>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</si>
  <si>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</si>
  <si>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</si>
  <si>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</si>
  <si>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</si>
  <si>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</si>
  <si>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</si>
  <si>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</si>
  <si>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</si>
  <si>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</si>
  <si>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</si>
  <si>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</si>
  <si>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</si>
  <si>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</si>
  <si>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</si>
  <si>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</si>
  <si>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</si>
  <si>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</si>
  <si>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</si>
  <si>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</si>
  <si>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</si>
  <si>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</si>
  <si>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</si>
  <si>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</si>
  <si>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</si>
  <si>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</si>
  <si>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</si>
  <si>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</si>
  <si>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</si>
  <si>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</si>
  <si>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</si>
  <si>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</si>
  <si>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</si>
  <si>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</si>
  <si>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</si>
  <si>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</si>
  <si>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</si>
  <si>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</si>
  <si>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</si>
  <si>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</si>
  <si>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</si>
  <si>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</si>
  <si>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</si>
  <si>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</si>
  <si>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</si>
  <si>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</si>
  <si>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</si>
  <si>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</si>
  <si>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</si>
  <si>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</si>
  <si>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</si>
  <si>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</si>
  <si>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</si>
  <si>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</si>
  <si>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</si>
  <si>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</si>
  <si>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</si>
  <si>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</si>
  <si>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</si>
  <si>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</si>
  <si>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</si>
  <si>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</si>
  <si>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</si>
  <si>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</si>
  <si>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</si>
  <si>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</si>
  <si>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</si>
  <si>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</si>
  <si>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</si>
  <si>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</si>
  <si>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</si>
  <si>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</si>
  <si>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</si>
  <si>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</si>
  <si>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</si>
  <si>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</si>
  <si>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</si>
  <si>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</si>
  <si>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</si>
  <si>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</si>
  <si>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</si>
  <si>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</si>
  <si>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</si>
  <si>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</si>
  <si>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</si>
  <si>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</si>
  <si>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</si>
  <si>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</si>
  <si>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</si>
  <si>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</si>
  <si>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</si>
  <si>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</si>
  <si>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</si>
  <si>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</si>
  <si>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</si>
  <si>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</si>
  <si>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</si>
  <si>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</si>
  <si>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</si>
  <si>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</si>
  <si>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</si>
  <si>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</si>
  <si>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</si>
  <si>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</si>
  <si>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</si>
  <si>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</si>
  <si>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</si>
  <si>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</si>
  <si>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</si>
  <si>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</si>
  <si>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</si>
  <si>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</si>
  <si>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</si>
  <si>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</si>
  <si>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</si>
  <si>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</si>
  <si>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</si>
  <si>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</si>
  <si>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</si>
  <si>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</si>
  <si>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</si>
  <si>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</si>
  <si>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</si>
  <si>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</si>
  <si>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</si>
  <si>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</si>
  <si>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</si>
  <si>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</si>
  <si>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</si>
  <si>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</si>
  <si>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</si>
  <si>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</si>
  <si>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</si>
  <si>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</si>
  <si>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</si>
  <si>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</si>
  <si>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</si>
  <si>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</si>
  <si>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</si>
  <si>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</si>
  <si>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</si>
  <si>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</si>
  <si>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</si>
  <si>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</si>
  <si>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</si>
  <si>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</si>
  <si>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</si>
  <si>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</si>
  <si>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</si>
  <si>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</si>
  <si>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</si>
  <si>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</si>
  <si>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</si>
  <si>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</si>
  <si>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</si>
  <si>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</si>
  <si>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</si>
  <si>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</si>
  <si>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</si>
  <si>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</si>
  <si>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</si>
  <si>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</si>
  <si>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</si>
  <si>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</si>
  <si>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</si>
  <si>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</si>
  <si>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</si>
  <si>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</si>
  <si>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</si>
  <si>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</si>
  <si>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</si>
  <si>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</si>
  <si>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</si>
  <si>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</si>
  <si>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</si>
  <si>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</si>
  <si>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</si>
  <si>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</si>
  <si>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</si>
  <si>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</si>
  <si>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</si>
  <si>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</si>
  <si>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</si>
  <si>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</si>
  <si>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</si>
  <si>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</si>
  <si>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</si>
  <si>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</si>
  <si>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</si>
  <si>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</si>
  <si>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</si>
  <si>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</si>
  <si>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</si>
  <si>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</si>
  <si>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</si>
  <si>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</si>
  <si>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</si>
  <si>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</si>
  <si>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</si>
  <si>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</si>
  <si>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</si>
  <si>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</si>
  <si>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</si>
  <si>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</si>
  <si>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</si>
  <si>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</si>
  <si>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</si>
  <si>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</si>
  <si>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</si>
  <si>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</si>
  <si>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</si>
  <si>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</si>
  <si>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</si>
  <si>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</si>
  <si>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</si>
  <si>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</si>
  <si>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</si>
  <si>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</si>
  <si>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</si>
  <si>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</si>
  <si>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</si>
  <si>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</si>
  <si>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</si>
  <si>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</si>
  <si>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</si>
  <si>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</si>
  <si>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</si>
  <si>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</si>
  <si>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</si>
  <si>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</si>
  <si>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</si>
  <si>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</si>
  <si>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</si>
  <si>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</si>
  <si>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</si>
  <si>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</si>
  <si>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</si>
  <si>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</si>
  <si>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</si>
  <si>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</si>
  <si>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</si>
  <si>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</si>
  <si>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</si>
  <si>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</si>
  <si>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</si>
  <si>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</si>
  <si>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</si>
  <si>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</si>
  <si>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</si>
  <si>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</si>
  <si>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</si>
  <si>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</si>
  <si>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</si>
  <si>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</si>
  <si>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</si>
  <si>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</si>
  <si>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</si>
  <si>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</si>
  <si>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</si>
  <si>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</si>
  <si>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</si>
  <si>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</si>
  <si>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</si>
  <si>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</si>
  <si>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</si>
  <si>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</si>
  <si>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</si>
  <si>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</si>
  <si>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</si>
  <si>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</si>
  <si>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</si>
  <si>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</si>
  <si>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</si>
  <si>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</si>
  <si>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</si>
  <si>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</si>
  <si>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</si>
  <si>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</si>
  <si>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</si>
  <si>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</si>
  <si>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</si>
  <si>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</si>
  <si>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</si>
  <si>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</si>
  <si>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</si>
  <si>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</si>
  <si>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</si>
  <si>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</si>
  <si>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</si>
  <si>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</si>
  <si>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</si>
  <si>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</si>
  <si>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</si>
  <si>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</si>
  <si>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</si>
  <si>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</si>
  <si>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</si>
  <si>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</si>
  <si>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</si>
  <si>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</si>
  <si>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</si>
  <si>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</si>
  <si>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</si>
  <si>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</si>
  <si>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</si>
  <si>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</si>
  <si>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</si>
  <si>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</si>
  <si>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</si>
  <si>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</si>
  <si>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</si>
  <si>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</si>
  <si>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</si>
  <si>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</si>
  <si>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</si>
  <si>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</si>
  <si>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</si>
  <si>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</si>
  <si>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</si>
  <si>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</si>
  <si>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</si>
  <si>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</si>
  <si>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</si>
  <si>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</si>
  <si>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</si>
  <si>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</si>
  <si>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</si>
  <si>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</si>
  <si>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</si>
  <si>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</si>
  <si>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</si>
  <si>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</si>
  <si>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</si>
  <si>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</si>
  <si>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</si>
  <si>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</si>
  <si>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</si>
  <si>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</si>
  <si>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</si>
  <si>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</si>
  <si>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</si>
  <si>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</si>
  <si>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</si>
  <si>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</si>
  <si>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</si>
  <si>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</si>
  <si>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</si>
  <si>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</si>
  <si>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</si>
  <si>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</si>
  <si>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</si>
  <si>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</si>
  <si>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</si>
  <si>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</si>
  <si>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</si>
  <si>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</si>
  <si>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</si>
  <si>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</si>
  <si>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</si>
  <si>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</si>
  <si>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</si>
  <si>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</si>
  <si>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</si>
  <si>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</si>
  <si>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</si>
  <si>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</si>
  <si>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</si>
  <si>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</si>
  <si>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</si>
  <si>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</si>
  <si>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</si>
  <si>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</si>
  <si>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</si>
  <si>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</si>
  <si>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</si>
  <si>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</si>
  <si>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</si>
  <si>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</si>
  <si>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</si>
  <si>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</si>
  <si>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</si>
  <si>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</si>
  <si>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</si>
  <si>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</si>
  <si>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</si>
  <si>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</si>
  <si>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</si>
  <si>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</si>
  <si>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</si>
  <si>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</si>
  <si>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</si>
  <si>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</si>
  <si>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</si>
  <si>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</si>
  <si>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</si>
  <si>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</si>
  <si>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</si>
  <si>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</si>
  <si>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</si>
  <si>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</si>
  <si>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</si>
  <si>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</si>
  <si>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</si>
  <si>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</si>
  <si>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</si>
  <si>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</si>
  <si>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</si>
  <si>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</si>
  <si>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</si>
  <si>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</si>
  <si>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</si>
  <si>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</si>
  <si>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</si>
  <si>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</si>
  <si>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</si>
  <si>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</si>
  <si>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</si>
  <si>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</si>
  <si>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</si>
  <si>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</si>
  <si>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</si>
  <si>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</si>
  <si>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</si>
  <si>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</si>
  <si>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</si>
  <si>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</si>
  <si>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</si>
  <si>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</si>
  <si>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</si>
  <si>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</si>
  <si>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</si>
  <si>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</si>
  <si>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</si>
  <si>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</si>
  <si>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</si>
  <si>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</si>
  <si>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</si>
  <si>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</si>
  <si>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</si>
  <si>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</si>
  <si>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</si>
  <si>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</si>
  <si>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</si>
  <si>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</si>
  <si>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</si>
  <si>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</si>
  <si>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</si>
  <si>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</si>
  <si>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</si>
  <si>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</si>
  <si>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</si>
  <si>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</si>
  <si>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</si>
  <si>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</si>
  <si>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</si>
  <si>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</si>
  <si>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</si>
  <si>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</si>
  <si>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</si>
  <si>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</si>
  <si>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</si>
  <si>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</si>
  <si>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</si>
  <si>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</si>
  <si>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</si>
  <si>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</si>
  <si>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</si>
  <si>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</si>
  <si>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</si>
  <si>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</si>
  <si>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</si>
  <si>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</si>
  <si>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</si>
  <si>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</si>
  <si>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</si>
  <si>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</si>
  <si>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</si>
  <si>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</si>
  <si>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</si>
  <si>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</si>
  <si>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</si>
  <si>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</si>
  <si>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</si>
  <si>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</si>
  <si>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</si>
  <si>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</si>
  <si>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</si>
  <si>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</si>
  <si>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</si>
  <si>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</si>
  <si>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</si>
  <si>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</si>
  <si>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</si>
  <si>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</si>
  <si>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</si>
  <si>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</si>
  <si>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</si>
  <si>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</si>
  <si>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</si>
  <si>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</si>
  <si>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</si>
  <si>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</si>
  <si>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</si>
  <si>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</si>
  <si>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</si>
  <si>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</si>
  <si>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</si>
  <si>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</si>
  <si>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</si>
  <si>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</si>
  <si>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</si>
  <si>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</si>
  <si>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</si>
  <si>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</si>
  <si>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</si>
  <si>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</si>
  <si>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</si>
  <si>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</si>
  <si>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</si>
  <si>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</si>
  <si>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</si>
  <si>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</si>
  <si>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</si>
  <si>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</si>
  <si>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</si>
  <si>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</si>
  <si>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</si>
  <si>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</si>
  <si>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</si>
  <si>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</si>
  <si>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</si>
  <si>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</si>
  <si>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</si>
  <si>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</si>
  <si>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</si>
  <si>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</si>
  <si>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</si>
  <si>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</si>
  <si>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</si>
  <si>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</si>
  <si>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</si>
  <si>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</si>
  <si>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</si>
  <si>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</si>
  <si>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</si>
  <si>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</si>
  <si>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</si>
  <si>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</si>
  <si>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</si>
  <si>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</si>
  <si>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</si>
  <si>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</si>
  <si>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</si>
  <si>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</si>
  <si>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</si>
  <si>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</si>
  <si>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</si>
  <si>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</si>
  <si>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</si>
  <si>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</si>
  <si>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</si>
  <si>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</si>
  <si>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</si>
  <si>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</si>
  <si>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</si>
  <si>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</si>
  <si>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</si>
  <si>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</si>
  <si>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</si>
  <si>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</si>
  <si>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</si>
  <si>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</si>
  <si>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</si>
  <si>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</si>
  <si>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</si>
  <si>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</si>
  <si>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</si>
  <si>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</si>
  <si>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</si>
  <si>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</si>
  <si>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</si>
  <si>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</si>
  <si>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</si>
  <si>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</si>
  <si>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</si>
  <si>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</si>
  <si>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</si>
  <si>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</si>
  <si>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</si>
  <si>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</si>
  <si>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</si>
  <si>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</si>
  <si>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</si>
  <si>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</si>
  <si>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</si>
  <si>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</si>
  <si>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</si>
  <si>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</si>
  <si>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</si>
  <si>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</si>
  <si>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</si>
  <si>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</si>
  <si>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</si>
  <si>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</si>
  <si>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</si>
  <si>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</si>
  <si>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</si>
  <si>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</si>
  <si>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</si>
  <si>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</si>
  <si>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</si>
  <si>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</si>
  <si>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</si>
  <si>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</si>
  <si>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</si>
  <si>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</si>
  <si>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</si>
  <si>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</si>
  <si>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</si>
  <si>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</si>
  <si>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</si>
  <si>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</si>
  <si>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</si>
  <si>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</si>
  <si>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</si>
  <si>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</si>
  <si>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</si>
  <si>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</si>
  <si>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</si>
  <si>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</si>
  <si>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</si>
  <si>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</si>
  <si>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</si>
  <si>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</si>
  <si>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</si>
  <si>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</si>
  <si>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</si>
  <si>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</si>
  <si>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</si>
  <si>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</si>
  <si>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</si>
  <si>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</si>
  <si>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</si>
  <si>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</si>
  <si>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</si>
  <si>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</si>
  <si>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</si>
  <si>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</si>
  <si>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</si>
  <si>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</si>
  <si>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</si>
  <si>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</si>
  <si>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</si>
  <si>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</si>
  <si>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</si>
  <si>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</si>
  <si>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</si>
  <si>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</si>
  <si>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</si>
  <si>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</si>
  <si>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</si>
  <si>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</si>
  <si>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</si>
  <si>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</si>
  <si>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</si>
  <si>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</si>
  <si>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</si>
  <si>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</si>
  <si>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</si>
  <si>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</si>
  <si>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</si>
  <si>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</si>
  <si>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</si>
  <si>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</si>
  <si>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</si>
  <si>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</si>
  <si>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</si>
  <si>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</si>
  <si>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</si>
  <si>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</si>
  <si>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</si>
  <si>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</si>
  <si>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</si>
  <si>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</si>
  <si>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</si>
  <si>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</si>
  <si>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</si>
  <si>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</si>
  <si>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</si>
  <si>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</si>
  <si>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</si>
  <si>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</si>
  <si>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</si>
  <si>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</si>
  <si>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</si>
  <si>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</si>
  <si>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</si>
  <si>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</si>
  <si>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</si>
  <si>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</si>
  <si>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</si>
  <si>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</si>
  <si>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</si>
  <si>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</si>
  <si>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</si>
  <si>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</si>
  <si>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</si>
  <si>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</si>
  <si>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</si>
  <si>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</si>
  <si>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</si>
  <si>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</si>
  <si>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</si>
  <si>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</si>
  <si>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</si>
  <si>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</si>
  <si>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</si>
  <si>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</si>
  <si>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</si>
  <si>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</si>
  <si>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</si>
  <si>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</si>
  <si>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</si>
  <si>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</si>
  <si>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</si>
  <si>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</si>
  <si>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</si>
  <si>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</si>
  <si>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</si>
  <si>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</si>
  <si>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</si>
  <si>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</si>
  <si>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</si>
  <si>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</si>
  <si>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</si>
  <si>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</si>
  <si>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</si>
  <si>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</si>
  <si>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</si>
  <si>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</si>
  <si>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</si>
  <si>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</si>
  <si>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</si>
  <si>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</si>
  <si>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</si>
  <si>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</si>
  <si>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</si>
  <si>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</si>
  <si>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</si>
  <si>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</si>
  <si>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</si>
  <si>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</si>
  <si>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</si>
  <si>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</si>
  <si>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</si>
  <si>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</si>
  <si>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</si>
  <si>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</si>
  <si>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</si>
  <si>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</si>
  <si>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</si>
  <si>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</si>
  <si>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</si>
  <si>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</si>
  <si>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</si>
  <si>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</si>
  <si>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</si>
  <si>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</si>
  <si>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</si>
  <si>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</si>
  <si>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</si>
  <si>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</si>
  <si>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</si>
  <si>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</si>
  <si>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</si>
  <si>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</si>
  <si>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</si>
  <si>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</si>
  <si>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</si>
  <si>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</si>
  <si>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</si>
  <si>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</si>
  <si>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</si>
  <si>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</si>
  <si>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</si>
  <si>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</si>
  <si>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</si>
  <si>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</si>
  <si>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</si>
  <si>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</si>
  <si>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</si>
  <si>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</si>
  <si>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</si>
  <si>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</si>
  <si>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</si>
  <si>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</si>
  <si>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</si>
  <si>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</si>
  <si>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</si>
  <si>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</si>
  <si>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</si>
  <si>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</si>
  <si>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</si>
  <si>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</si>
  <si>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</si>
  <si>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</si>
  <si>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</si>
  <si>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</si>
  <si>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</si>
  <si>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</si>
  <si>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</si>
  <si>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</si>
  <si>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</si>
  <si>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</si>
  <si>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</si>
  <si>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</si>
  <si>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</si>
  <si>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</si>
  <si>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</si>
  <si>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</si>
  <si>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</si>
  <si>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</si>
  <si>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</si>
  <si>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</si>
  <si>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</si>
  <si>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</si>
  <si>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</si>
  <si>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</si>
  <si>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</si>
  <si>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</si>
  <si>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</si>
  <si>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</si>
  <si>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</si>
  <si>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</si>
  <si>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</si>
  <si>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</si>
  <si>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</si>
  <si>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</si>
  <si>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</si>
  <si>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</si>
  <si>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</si>
  <si>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</si>
  <si>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</si>
  <si>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</si>
  <si>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</si>
  <si>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</si>
  <si>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</si>
  <si>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</si>
  <si>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</si>
  <si>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</si>
  <si>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</si>
  <si>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</si>
  <si>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</si>
  <si>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</si>
  <si>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</si>
  <si>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</si>
  <si>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</si>
  <si>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</si>
  <si>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</si>
  <si>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</si>
  <si>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</si>
  <si>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</si>
  <si>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</si>
  <si>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</si>
  <si>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</si>
  <si>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</si>
  <si>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</si>
  <si>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</si>
  <si>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</si>
  <si>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</si>
  <si>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</si>
  <si>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</si>
  <si>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</si>
  <si>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</si>
  <si>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</si>
  <si>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</si>
  <si>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</si>
  <si>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</si>
  <si>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</si>
  <si>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</si>
  <si>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</si>
  <si>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</si>
  <si>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</si>
  <si>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</si>
  <si>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</si>
  <si>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</si>
  <si>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</si>
  <si>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</si>
  <si>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</si>
  <si>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</si>
  <si>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</si>
  <si>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</si>
  <si>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</si>
  <si>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</si>
  <si>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</si>
  <si>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</si>
  <si>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</si>
  <si>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</si>
  <si>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</si>
  <si>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</si>
  <si>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</si>
  <si>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</si>
  <si>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</si>
  <si>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</si>
  <si>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</si>
  <si>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</si>
  <si>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</si>
  <si>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</si>
  <si>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</si>
  <si>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</si>
  <si>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</si>
  <si>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</si>
  <si>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</si>
  <si>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</si>
  <si>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</si>
  <si>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</si>
  <si>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</si>
  <si>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</si>
  <si>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</si>
  <si>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</si>
  <si>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</si>
  <si>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</si>
  <si>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</si>
  <si>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</si>
  <si>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</si>
  <si>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</si>
  <si>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</si>
  <si>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</si>
  <si>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</si>
  <si>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</si>
  <si>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</si>
  <si>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</si>
  <si>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</si>
  <si>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</si>
  <si>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</si>
  <si>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</si>
  <si>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</si>
  <si>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</si>
  <si>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</si>
  <si>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</si>
  <si>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</si>
  <si>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</si>
  <si>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</si>
  <si>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</si>
  <si>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</si>
  <si>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</si>
  <si>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</si>
  <si>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</si>
  <si>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</si>
  <si>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</si>
  <si>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</si>
  <si>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</si>
  <si>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</si>
  <si>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</si>
  <si>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</si>
  <si>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</si>
  <si>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</si>
  <si>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</si>
  <si>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</si>
  <si>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</si>
  <si>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</si>
  <si>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</si>
  <si>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</si>
  <si>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</si>
  <si>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</si>
  <si>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</si>
  <si>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</si>
  <si>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</si>
  <si>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</si>
  <si>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</si>
  <si>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</si>
  <si>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</si>
  <si>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</si>
  <si>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</si>
  <si>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</si>
  <si>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</si>
  <si>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</si>
  <si>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</si>
  <si>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</si>
  <si>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</si>
  <si>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</si>
  <si>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</si>
  <si>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</si>
  <si>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</si>
  <si>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</si>
  <si>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</si>
  <si>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</si>
  <si>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</si>
  <si>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</si>
  <si>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</si>
  <si>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</si>
  <si>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</si>
  <si>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</si>
  <si>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</si>
  <si>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</si>
  <si>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</si>
  <si>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</si>
  <si>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</si>
  <si>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</si>
  <si>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</si>
  <si>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</si>
  <si>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</si>
  <si>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</si>
  <si>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</si>
  <si>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</si>
  <si>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</si>
  <si>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</si>
  <si>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</si>
  <si>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</si>
  <si>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</si>
  <si>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</si>
  <si>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</si>
  <si>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</si>
  <si>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</si>
  <si>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</si>
  <si>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</si>
  <si>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</si>
  <si>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</si>
  <si>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</si>
  <si>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</si>
  <si>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</si>
  <si>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</si>
  <si>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</si>
  <si>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</si>
  <si>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</si>
  <si>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</si>
  <si>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</si>
  <si>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</si>
  <si>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</si>
  <si>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</si>
  <si>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</si>
  <si>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</si>
  <si>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</si>
  <si>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</si>
  <si>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</si>
  <si>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</si>
  <si>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</si>
  <si>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</si>
  <si>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</si>
  <si>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</si>
  <si>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</si>
  <si>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</si>
  <si>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</si>
  <si>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</si>
  <si>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</si>
  <si>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</si>
  <si>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</si>
  <si>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</si>
  <si>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</si>
  <si>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</si>
  <si>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</si>
  <si>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</si>
  <si>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</si>
  <si>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</si>
  <si>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</si>
  <si>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</si>
  <si>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</si>
  <si>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</si>
  <si>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</si>
  <si>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</si>
  <si>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</si>
  <si>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</si>
  <si>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</si>
  <si>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</si>
  <si>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</si>
  <si>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</si>
  <si>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</si>
  <si>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</si>
  <si>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</si>
  <si>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</si>
  <si>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</si>
  <si>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</si>
  <si>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</si>
  <si>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</si>
  <si>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</si>
  <si>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</si>
  <si>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</si>
  <si>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</si>
  <si>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</si>
  <si>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</si>
  <si>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</si>
  <si>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</si>
  <si>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</si>
  <si>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</si>
  <si>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</si>
  <si>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</si>
  <si>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</si>
  <si>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</si>
  <si>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</si>
  <si>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</si>
  <si>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</si>
  <si>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</si>
  <si>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</si>
  <si>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</si>
  <si>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</si>
  <si>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</si>
  <si>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</si>
  <si>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</si>
  <si>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</si>
  <si>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</si>
  <si>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</si>
  <si>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</si>
  <si>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</si>
  <si>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</si>
  <si>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</si>
  <si>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</si>
  <si>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</si>
  <si>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</si>
  <si>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</si>
  <si>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</si>
  <si>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</si>
  <si>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</si>
  <si>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</si>
  <si>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</si>
  <si>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</si>
  <si>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</si>
  <si>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</si>
  <si>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</si>
  <si>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</si>
  <si>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</si>
  <si>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</si>
  <si>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</si>
  <si>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</si>
  <si>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</si>
  <si>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</si>
  <si>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</si>
  <si>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</si>
  <si>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</si>
  <si>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</si>
  <si>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</si>
  <si>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</si>
  <si>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</si>
  <si>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</si>
  <si>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</si>
  <si>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</si>
  <si>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</si>
  <si>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</si>
  <si>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</si>
  <si>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</si>
  <si>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</si>
  <si>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</si>
  <si>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</si>
  <si>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</si>
  <si>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</si>
  <si>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</si>
  <si>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</si>
  <si>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</si>
  <si>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</si>
  <si>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</si>
  <si>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</si>
  <si>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</si>
  <si>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</si>
  <si>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</si>
  <si>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</si>
  <si>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</si>
  <si>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</si>
  <si>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</si>
  <si>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</si>
  <si>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</si>
  <si>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</si>
  <si>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</si>
  <si>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</si>
  <si>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</si>
  <si>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</si>
  <si>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</si>
  <si>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</si>
  <si>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</si>
  <si>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</si>
  <si>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</si>
  <si>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</si>
  <si>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</si>
  <si>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</si>
  <si>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</si>
  <si>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</si>
  <si>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</si>
  <si>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</si>
  <si>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</si>
  <si>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</si>
  <si>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</si>
  <si>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</si>
  <si>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</si>
  <si>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</si>
  <si>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</si>
  <si>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</si>
  <si>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</si>
  <si>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</si>
  <si>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</si>
  <si>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</si>
  <si>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</si>
  <si>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</si>
  <si>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</si>
  <si>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</si>
  <si>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</si>
  <si>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</si>
  <si>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</si>
  <si>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</si>
  <si>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</si>
  <si>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</si>
  <si>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</si>
  <si>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</si>
  <si>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</si>
  <si>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</si>
  <si>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</si>
  <si>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</si>
  <si>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</si>
  <si>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</si>
  <si>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</si>
  <si>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</si>
  <si>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</si>
  <si>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</si>
  <si>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</si>
  <si>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</si>
  <si>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</si>
  <si>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</si>
  <si>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</si>
  <si>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</si>
  <si>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</si>
  <si>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</si>
  <si>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</si>
  <si>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</si>
  <si>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</si>
  <si>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</si>
  <si>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</si>
  <si>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</si>
  <si>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</si>
  <si>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</si>
  <si>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</si>
  <si>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</si>
  <si>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</si>
  <si>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</si>
  <si>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</si>
  <si>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</si>
  <si>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</si>
  <si>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</si>
  <si>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</si>
  <si>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</si>
  <si>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</si>
  <si>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</si>
  <si>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</si>
  <si>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</si>
  <si>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</si>
  <si>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</si>
  <si>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</si>
  <si>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</si>
  <si>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</si>
  <si>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</si>
  <si>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</si>
  <si>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</si>
  <si>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</si>
  <si>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</si>
  <si>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</si>
  <si>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</si>
  <si>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</si>
  <si>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</si>
  <si>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</si>
  <si>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</si>
  <si>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</si>
  <si>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</si>
  <si>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</si>
  <si>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</si>
  <si>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</si>
  <si>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</si>
  <si>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</si>
  <si>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</si>
  <si>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</si>
  <si>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</si>
  <si>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</si>
  <si>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</si>
  <si>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</si>
  <si>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</si>
  <si>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</si>
  <si>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</si>
  <si>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</si>
  <si>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</si>
  <si>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</si>
  <si>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</si>
  <si>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</si>
  <si>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</si>
  <si>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</si>
  <si>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</si>
  <si>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</si>
  <si>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</si>
  <si>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</si>
  <si>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</si>
  <si>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</si>
  <si>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</si>
  <si>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</si>
  <si>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</si>
  <si>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</si>
  <si>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</si>
  <si>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</si>
  <si>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</si>
  <si>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</si>
  <si>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</si>
  <si>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</si>
  <si>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</si>
  <si>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</si>
  <si>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</si>
  <si>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</si>
  <si>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</si>
  <si>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</si>
  <si>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</si>
  <si>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</si>
  <si>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</si>
  <si>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</si>
  <si>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</si>
  <si>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</si>
  <si>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</si>
  <si>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</si>
  <si>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</si>
  <si>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</si>
  <si>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</si>
  <si>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</si>
  <si>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</si>
  <si>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</si>
  <si>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</si>
  <si>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</si>
  <si>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</si>
  <si>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</si>
  <si>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</si>
  <si>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</si>
  <si>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</si>
  <si>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</si>
  <si>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</si>
  <si>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</si>
  <si>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</si>
  <si>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</si>
  <si>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</si>
  <si>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</si>
  <si>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</si>
  <si>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</si>
  <si>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</si>
  <si>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</si>
  <si>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</si>
  <si>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</si>
  <si>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</si>
  <si>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</si>
  <si>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</si>
  <si>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</si>
  <si>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</si>
  <si>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</si>
  <si>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</si>
  <si>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</si>
  <si>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</si>
  <si>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</si>
  <si>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</si>
  <si>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</si>
  <si>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</si>
  <si>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</si>
  <si>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</si>
  <si>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</si>
  <si>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</si>
  <si>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</si>
  <si>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</si>
  <si>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</si>
  <si>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</si>
  <si>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</si>
  <si>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</si>
  <si>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</si>
  <si>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</si>
  <si>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</si>
  <si>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</si>
  <si>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</si>
  <si>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</si>
  <si>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</si>
  <si>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</si>
  <si>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</si>
  <si>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</si>
  <si>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</si>
  <si>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</si>
  <si>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</si>
  <si>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</si>
  <si>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</si>
  <si>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</si>
  <si>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</si>
  <si>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</si>
  <si>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</si>
  <si>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</si>
  <si>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</si>
  <si>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</si>
  <si>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</si>
  <si>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</si>
  <si>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</si>
  <si>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</si>
  <si>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</si>
  <si>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</si>
  <si>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</si>
  <si>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</si>
  <si>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</si>
  <si>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</si>
  <si>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</si>
  <si>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</si>
  <si>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</si>
  <si>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</si>
  <si>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</si>
  <si>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</si>
  <si>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</si>
  <si>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</si>
  <si>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</si>
  <si>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</si>
  <si>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</si>
  <si>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</si>
  <si>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</si>
  <si>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</si>
  <si>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</si>
  <si>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</si>
  <si>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</si>
  <si>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</si>
  <si>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</si>
  <si>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</si>
  <si>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</si>
  <si>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</si>
  <si>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</si>
  <si>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</si>
  <si>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</si>
  <si>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</si>
  <si>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</si>
  <si>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</si>
  <si>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</si>
  <si>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</si>
  <si>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</si>
  <si>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</si>
  <si>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</si>
  <si>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</si>
  <si>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</si>
  <si>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</si>
  <si>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</si>
  <si>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</si>
  <si>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</si>
  <si>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</si>
  <si>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</si>
  <si>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</si>
  <si>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</si>
  <si>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</si>
  <si>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</si>
  <si>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</si>
  <si>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</si>
  <si>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</si>
  <si>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</si>
  <si>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</si>
  <si>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</si>
  <si>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</si>
  <si>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</si>
  <si>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</si>
  <si>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</si>
  <si>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</si>
  <si>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</si>
  <si>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</si>
  <si>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</si>
  <si>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</si>
  <si>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</si>
  <si>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</si>
  <si>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</si>
  <si>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</si>
  <si>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</si>
  <si>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</si>
  <si>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</si>
  <si>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</si>
  <si>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</si>
  <si>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</si>
  <si>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</si>
  <si>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</si>
  <si>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</si>
  <si>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</si>
  <si>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</si>
  <si>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</si>
  <si>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</si>
  <si>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</si>
  <si>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</si>
  <si>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</si>
  <si>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</si>
  <si>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</si>
  <si>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</si>
  <si>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</si>
  <si>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</si>
  <si>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</si>
  <si>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</si>
  <si>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</si>
  <si>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</si>
  <si>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</si>
  <si>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</si>
  <si>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</si>
  <si>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</si>
  <si>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</si>
  <si>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</si>
  <si>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</si>
  <si>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</si>
  <si>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</si>
  <si>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</si>
  <si>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</si>
  <si>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</si>
  <si>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</si>
  <si>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</si>
  <si>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</si>
  <si>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</si>
  <si>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</si>
  <si>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</si>
  <si>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</si>
  <si>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</si>
  <si>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</si>
  <si>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</si>
  <si>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</si>
  <si>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</si>
  <si>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</si>
  <si>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</si>
  <si>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</si>
  <si>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</si>
  <si>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</si>
  <si>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</si>
  <si>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</si>
  <si>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</si>
  <si>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</si>
  <si>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</si>
  <si>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</si>
  <si>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</si>
  <si>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</si>
  <si>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</si>
  <si>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</si>
  <si>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</si>
  <si>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</si>
  <si>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</si>
  <si>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</si>
  <si>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</si>
  <si>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</si>
  <si>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</si>
  <si>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</si>
  <si>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</si>
  <si>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</si>
  <si>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</si>
  <si>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</si>
  <si>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</si>
  <si>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</si>
  <si>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</si>
  <si>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</si>
  <si>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</si>
  <si>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</si>
  <si>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</si>
  <si>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</si>
  <si>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</si>
  <si>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</si>
  <si>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</si>
  <si>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</si>
  <si>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</si>
  <si>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</si>
  <si>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</si>
  <si>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</si>
  <si>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</si>
  <si>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</si>
  <si>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</si>
  <si>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</si>
  <si>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</si>
  <si>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</si>
  <si>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</si>
  <si>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</si>
  <si>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</si>
  <si>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</si>
  <si>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</si>
  <si>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</si>
  <si>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</si>
  <si>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</si>
  <si>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</si>
  <si>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</si>
  <si>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</si>
  <si>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</si>
  <si>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</si>
  <si>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</si>
  <si>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</si>
  <si>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</si>
  <si>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</si>
  <si>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</si>
  <si>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</si>
  <si>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</si>
  <si>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</si>
  <si>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</si>
  <si>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</si>
  <si>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</si>
  <si>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</si>
  <si>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</si>
  <si>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</si>
  <si>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</si>
  <si>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</si>
  <si>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</si>
  <si>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</si>
  <si>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</si>
  <si>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</si>
  <si>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</si>
  <si>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</si>
  <si>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</si>
  <si>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</si>
  <si>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</si>
  <si>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</si>
  <si>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</si>
  <si>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</si>
  <si>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</si>
  <si>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</si>
  <si>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</si>
  <si>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</si>
  <si>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</si>
  <si>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</si>
  <si>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</si>
  <si>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</si>
  <si>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</si>
  <si>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</si>
  <si>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</si>
  <si>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</si>
  <si>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</si>
  <si>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</si>
  <si>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</si>
  <si>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</si>
  <si>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</si>
  <si>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</si>
  <si>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</si>
  <si>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</si>
  <si>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</si>
  <si>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</si>
  <si>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</si>
  <si>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</si>
  <si>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</si>
  <si>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</si>
  <si>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</si>
  <si>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</si>
  <si>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</si>
  <si>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</si>
  <si>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</si>
  <si>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</si>
  <si>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</si>
  <si>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</si>
  <si>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</si>
  <si>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</si>
  <si>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</si>
  <si>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</si>
  <si>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</si>
  <si>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</si>
  <si>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</si>
  <si>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</si>
  <si>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</si>
  <si>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</si>
  <si>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</si>
  <si>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</si>
  <si>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</si>
  <si>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</si>
  <si>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</si>
  <si>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</si>
  <si>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</si>
  <si>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</si>
  <si>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</si>
  <si>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</si>
  <si>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</si>
  <si>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</si>
  <si>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</si>
  <si>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</si>
  <si>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</si>
  <si>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</si>
  <si>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</si>
  <si>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</si>
  <si>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</si>
  <si>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</si>
  <si>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</si>
  <si>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</si>
  <si>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</si>
  <si>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</si>
  <si>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</si>
  <si>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</si>
  <si>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</si>
  <si>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</si>
  <si>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</si>
  <si>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</si>
  <si>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</si>
  <si>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</si>
  <si>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</si>
  <si>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</si>
  <si>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</si>
  <si>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</si>
  <si>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</si>
  <si>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</si>
  <si>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</si>
  <si>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</si>
  <si>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</si>
  <si>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</si>
  <si>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</si>
  <si>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</si>
  <si>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</si>
  <si>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</si>
  <si>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</si>
  <si>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</si>
  <si>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</si>
  <si>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</si>
  <si>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</si>
  <si>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</si>
  <si>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</si>
  <si>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</si>
  <si>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</si>
  <si>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</si>
  <si>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</si>
  <si>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</si>
  <si>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</si>
  <si>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</si>
  <si>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</si>
  <si>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</si>
  <si>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</si>
  <si>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</si>
  <si>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</si>
  <si>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</si>
  <si>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</si>
  <si>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</si>
  <si>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</si>
  <si>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</si>
  <si>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</si>
  <si>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</si>
  <si>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</si>
  <si>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</si>
  <si>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</si>
  <si>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</si>
  <si>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</si>
  <si>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</si>
  <si>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</si>
  <si>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</si>
  <si>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</si>
  <si>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</si>
  <si>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</si>
  <si>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</si>
  <si>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</si>
  <si>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</si>
  <si>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</si>
  <si>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</si>
  <si>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</si>
  <si>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</si>
  <si>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</si>
  <si>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</si>
  <si>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</si>
  <si>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</si>
  <si>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</si>
  <si>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</si>
  <si>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</si>
  <si>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</si>
  <si>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</si>
  <si>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</si>
  <si>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</si>
  <si>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</si>
  <si>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</si>
  <si>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</si>
  <si>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</si>
  <si>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</si>
  <si>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</si>
  <si>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</si>
  <si>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</si>
  <si>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</si>
  <si>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</si>
  <si>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</si>
  <si>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</si>
  <si>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</si>
  <si>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</si>
  <si>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</si>
  <si>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</si>
  <si>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</si>
  <si>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</si>
  <si>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</si>
  <si>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</si>
  <si>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</si>
  <si>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</si>
  <si>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</si>
  <si>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</si>
  <si>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</si>
  <si>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</si>
  <si>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</si>
  <si>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</si>
  <si>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</si>
  <si>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</si>
  <si>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</si>
  <si>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</si>
  <si>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</si>
  <si>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</si>
  <si>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</si>
  <si>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</si>
  <si>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</si>
  <si>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</si>
  <si>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</si>
  <si>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</si>
  <si>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</si>
  <si>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</si>
  <si>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</si>
  <si>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</si>
  <si>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</si>
  <si>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</si>
  <si>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</si>
  <si>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</si>
  <si>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</si>
  <si>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</si>
  <si>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</si>
  <si>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</si>
  <si>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</si>
  <si>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</si>
  <si>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</si>
  <si>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</si>
  <si>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</si>
  <si>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</si>
  <si>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</si>
  <si>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</si>
  <si>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</si>
  <si>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</si>
  <si>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</si>
  <si>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</si>
  <si>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</si>
  <si>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</si>
  <si>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</si>
  <si>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</si>
  <si>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</si>
  <si>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</si>
  <si>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</si>
  <si>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</si>
  <si>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</si>
  <si>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</si>
  <si>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</si>
  <si>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</si>
  <si>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</si>
  <si>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</si>
  <si>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</si>
  <si>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</si>
  <si>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</si>
  <si>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</si>
  <si>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</si>
  <si>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</si>
  <si>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</si>
  <si>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</si>
  <si>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</si>
  <si>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</si>
  <si>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</si>
  <si>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</si>
  <si>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</si>
  <si>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</si>
  <si>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</si>
  <si>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</si>
  <si>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</si>
  <si>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</si>
  <si>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</si>
  <si>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</si>
  <si>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</si>
  <si>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</si>
  <si>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</si>
  <si>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</si>
  <si>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</si>
  <si>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</si>
  <si>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</si>
  <si>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</si>
  <si>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</si>
  <si>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</si>
  <si>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</si>
  <si>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</si>
  <si>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</si>
  <si>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</si>
  <si>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</si>
  <si>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</si>
  <si>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</si>
  <si>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</si>
  <si>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</si>
  <si>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</si>
  <si>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</si>
  <si>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</si>
  <si>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</si>
  <si>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</si>
  <si>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</si>
  <si>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</si>
  <si>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</si>
  <si>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</si>
  <si>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</si>
  <si>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</si>
  <si>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</si>
  <si>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</si>
  <si>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</si>
  <si>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</si>
  <si>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</si>
  <si>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</si>
  <si>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</si>
  <si>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</si>
  <si>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</si>
  <si>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</si>
  <si>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</si>
  <si>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</si>
  <si>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</si>
  <si>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</si>
  <si>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</si>
  <si>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</si>
  <si>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</si>
  <si>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</si>
  <si>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</si>
  <si>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</si>
  <si>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</si>
  <si>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</si>
  <si>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</si>
  <si>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</si>
  <si>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</si>
  <si>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</si>
  <si>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</si>
  <si>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</si>
  <si>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</si>
  <si>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</si>
  <si>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</si>
  <si>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</si>
  <si>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</si>
  <si>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</si>
  <si>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</si>
  <si>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</si>
  <si>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</si>
  <si>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</si>
  <si>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</si>
  <si>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</si>
  <si>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</si>
  <si>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</si>
  <si>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</si>
  <si>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</si>
  <si>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</si>
  <si>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</si>
  <si>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</si>
  <si>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</si>
  <si>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</si>
  <si>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</si>
  <si>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</si>
  <si>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</si>
  <si>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</si>
  <si>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</si>
  <si>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</si>
  <si>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</si>
  <si>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</si>
  <si>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</si>
  <si>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</si>
  <si>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</si>
  <si>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</si>
  <si>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</si>
  <si>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</si>
  <si>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</si>
  <si>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</si>
  <si>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</si>
  <si>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</si>
  <si>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</si>
  <si>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</si>
  <si>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</si>
  <si>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</si>
  <si>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</si>
  <si>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</si>
  <si>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</si>
  <si>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</si>
  <si>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</si>
  <si>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</si>
  <si>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</si>
  <si>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</si>
  <si>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</si>
  <si>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</si>
  <si>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</si>
  <si>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</si>
  <si>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</si>
  <si>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</si>
  <si>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</si>
  <si>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</si>
  <si>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</si>
  <si>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</si>
  <si>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</si>
  <si>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</si>
  <si>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</si>
  <si>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</si>
  <si>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</si>
  <si>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</si>
  <si>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</si>
  <si>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</si>
  <si>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</si>
  <si>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</si>
  <si>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</si>
  <si>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</si>
  <si>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</si>
  <si>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</si>
  <si>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</si>
  <si>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</si>
  <si>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</si>
  <si>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</si>
  <si>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</si>
  <si>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</si>
  <si>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</si>
  <si>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</si>
  <si>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</si>
  <si>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</si>
  <si>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</si>
  <si>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</si>
  <si>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</si>
  <si>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</si>
  <si>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</si>
  <si>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</si>
  <si>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</si>
  <si>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</si>
  <si>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</si>
  <si>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</si>
  <si>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</si>
  <si>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</si>
  <si>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</si>
  <si>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</si>
  <si>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</si>
  <si>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</si>
  <si>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</si>
  <si>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</si>
  <si>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</si>
  <si>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</si>
  <si>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</si>
  <si>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</si>
  <si>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</si>
  <si>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</si>
  <si>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</si>
  <si>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</si>
  <si>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</si>
  <si>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</si>
  <si>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</si>
  <si>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</si>
  <si>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</si>
  <si>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</si>
  <si>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</si>
  <si>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</si>
  <si>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</si>
  <si>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</si>
  <si>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</si>
  <si>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</si>
  <si>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</si>
  <si>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</si>
  <si>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</si>
  <si>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</si>
  <si>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</si>
  <si>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</si>
  <si>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</si>
  <si>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</si>
  <si>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</si>
  <si>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</si>
  <si>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</si>
  <si>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</si>
  <si>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</si>
  <si>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</si>
  <si>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</si>
  <si>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</si>
  <si>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</si>
  <si>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</si>
  <si>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</si>
  <si>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</si>
  <si>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</si>
  <si>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</si>
  <si>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</si>
  <si>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</si>
  <si>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</si>
  <si>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</si>
  <si>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</si>
  <si>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</si>
  <si>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</si>
  <si>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</si>
  <si>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</si>
  <si>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</si>
  <si>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</si>
  <si>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</si>
  <si>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</si>
  <si>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</si>
  <si>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</si>
  <si>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</si>
  <si>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</si>
  <si>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</si>
  <si>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</si>
  <si>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</si>
  <si>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</si>
  <si>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</si>
  <si>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</si>
  <si>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</si>
  <si>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</si>
  <si>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</si>
  <si>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</si>
  <si>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</si>
  <si>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</si>
  <si>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</si>
  <si>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</si>
  <si>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</si>
  <si>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</si>
  <si>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</si>
  <si>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</si>
  <si>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</si>
  <si>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</si>
  <si>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</si>
  <si>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</si>
  <si>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</si>
  <si>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</si>
  <si>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</si>
  <si>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</si>
  <si>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</si>
  <si>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</si>
  <si>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</si>
  <si>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</si>
  <si>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</si>
  <si>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</si>
  <si>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</si>
  <si>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</si>
  <si>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</si>
  <si>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</si>
  <si>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</si>
  <si>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</si>
  <si>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</si>
  <si>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</si>
  <si>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</si>
  <si>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</si>
  <si>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</si>
  <si>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</si>
  <si>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</si>
  <si>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</si>
  <si>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</si>
  <si>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</si>
  <si>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</si>
  <si>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</si>
  <si>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</si>
  <si>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</si>
  <si>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</si>
  <si>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</si>
  <si>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</si>
  <si>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</si>
  <si>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</si>
  <si>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</si>
  <si>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</si>
  <si>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</si>
  <si>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</si>
  <si>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</si>
  <si>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</si>
  <si>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</si>
  <si>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</si>
  <si>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</si>
  <si>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</si>
  <si>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</si>
  <si>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</si>
  <si>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</si>
  <si>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</si>
  <si>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</si>
  <si>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</si>
  <si>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</si>
  <si>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</si>
  <si>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</si>
  <si>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</si>
  <si>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</si>
  <si>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</si>
  <si>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</si>
  <si>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</si>
  <si>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</si>
  <si>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</si>
  <si>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</si>
  <si>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</si>
  <si>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</si>
  <si>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</si>
  <si>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</si>
  <si>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</si>
  <si>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</si>
  <si>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</si>
  <si>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</si>
  <si>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</si>
  <si>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</si>
  <si>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</si>
  <si>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</si>
  <si>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</si>
  <si>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</si>
  <si>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</si>
  <si>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</si>
  <si>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</si>
  <si>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</si>
  <si>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</si>
  <si>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</si>
  <si>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</si>
  <si>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</si>
  <si>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</si>
  <si>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</si>
  <si>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</si>
  <si>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</si>
  <si>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</si>
  <si>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</si>
  <si>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</si>
  <si>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</si>
  <si>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</si>
  <si>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</si>
  <si>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</si>
  <si>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</si>
  <si>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</si>
  <si>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</si>
  <si>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</si>
  <si>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</si>
  <si>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</si>
  <si>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</si>
  <si>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</si>
  <si>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</si>
  <si>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</si>
  <si>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</si>
  <si>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</si>
  <si>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</si>
  <si>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</si>
  <si>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</si>
  <si>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</si>
  <si>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</si>
  <si>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</si>
  <si>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</si>
  <si>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</si>
  <si>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</si>
  <si>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</si>
  <si>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</si>
  <si>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</si>
  <si>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</si>
  <si>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</si>
  <si>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</si>
  <si>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</si>
  <si>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</si>
  <si>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</si>
  <si>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</si>
  <si>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</si>
  <si>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</si>
  <si>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</si>
  <si>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</si>
  <si>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</si>
  <si>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</si>
  <si>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</si>
  <si>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</si>
  <si>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</si>
  <si>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</si>
  <si>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</si>
  <si>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</si>
  <si>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</si>
  <si>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</si>
  <si>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</si>
  <si>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</si>
  <si>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</si>
  <si>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</si>
  <si>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</si>
  <si>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</si>
  <si>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</si>
  <si>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</si>
  <si>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</si>
  <si>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</si>
  <si>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</si>
  <si>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</si>
  <si>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</si>
  <si>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</si>
  <si>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</si>
  <si>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</si>
  <si>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</si>
  <si>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</si>
  <si>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</si>
  <si>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</si>
  <si>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</si>
  <si>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</si>
  <si>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</si>
  <si>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</si>
  <si>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</si>
  <si>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</si>
  <si>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</si>
  <si>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</si>
  <si>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</si>
  <si>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</si>
  <si>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</si>
  <si>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</si>
  <si>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</si>
  <si>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</si>
  <si>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</si>
  <si>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</si>
  <si>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</si>
  <si>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</si>
  <si>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</si>
  <si>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</si>
  <si>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</si>
  <si>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</si>
  <si>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</si>
  <si>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</si>
  <si>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</si>
  <si>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</si>
  <si>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</si>
  <si>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</si>
  <si>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</si>
  <si>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</si>
  <si>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</si>
  <si>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</si>
  <si>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</si>
  <si>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</si>
  <si>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</si>
  <si>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</si>
  <si>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</si>
  <si>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</si>
  <si>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</si>
  <si>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</si>
  <si>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</si>
  <si>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</si>
  <si>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</si>
  <si>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</si>
  <si>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</si>
  <si>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</si>
  <si>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</si>
  <si>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</si>
  <si>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</si>
  <si>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</si>
  <si>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</si>
  <si>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</si>
  <si>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</si>
  <si>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</si>
  <si>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</si>
  <si>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</si>
  <si>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</si>
  <si>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</si>
  <si>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</si>
  <si>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</si>
  <si>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</si>
  <si>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</si>
  <si>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</si>
  <si>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</si>
  <si>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</si>
  <si>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</si>
  <si>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</si>
  <si>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</si>
  <si>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</si>
  <si>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</si>
  <si>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</si>
  <si>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</si>
  <si>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</si>
  <si>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</si>
  <si>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</si>
  <si>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</si>
  <si>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</si>
  <si>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</si>
  <si>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</si>
  <si>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</si>
  <si>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</si>
  <si>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</si>
  <si>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</si>
  <si>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</si>
  <si>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</si>
  <si>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</si>
  <si>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</si>
  <si>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</si>
  <si>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</si>
  <si>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</si>
  <si>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</si>
  <si>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</si>
  <si>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</si>
  <si>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</si>
  <si>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</si>
  <si>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</si>
  <si>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</si>
  <si>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</si>
  <si>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</si>
  <si>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</si>
  <si>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</si>
  <si>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</si>
  <si>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</si>
  <si>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</si>
  <si>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</si>
  <si>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</si>
  <si>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</si>
  <si>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</si>
  <si>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</si>
  <si>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</si>
  <si>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</si>
  <si>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</si>
  <si>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</si>
  <si>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</si>
  <si>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</si>
  <si>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</si>
  <si>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</si>
  <si>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</si>
  <si>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</si>
  <si>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</si>
  <si>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</si>
  <si>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</si>
  <si>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</si>
  <si>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</si>
  <si>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</si>
  <si>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</si>
  <si>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</si>
  <si>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</si>
  <si>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</si>
  <si>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</si>
  <si>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</si>
  <si>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</si>
  <si>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</si>
  <si>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</si>
  <si>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</si>
  <si>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</si>
  <si>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</si>
  <si>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</si>
  <si>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</si>
  <si>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</si>
  <si>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</si>
  <si>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</si>
  <si>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</si>
  <si>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</si>
  <si>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</si>
  <si>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</si>
  <si>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</si>
  <si>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</si>
  <si>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</si>
  <si>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</si>
  <si>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</si>
  <si>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</si>
  <si>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</si>
  <si>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</si>
  <si>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</si>
  <si>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</si>
  <si>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</si>
  <si>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</si>
  <si>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</si>
  <si>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</si>
  <si>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</si>
  <si>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</si>
  <si>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</si>
  <si>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</si>
  <si>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</si>
  <si>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</si>
  <si>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</si>
  <si>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</si>
  <si>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</si>
  <si>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</si>
  <si>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</si>
  <si>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</si>
  <si>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</si>
  <si>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</si>
  <si>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</si>
  <si>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</si>
  <si>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</si>
  <si>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</si>
  <si>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</si>
  <si>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</si>
  <si>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</si>
  <si>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</si>
  <si>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</si>
  <si>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</si>
  <si>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</si>
  <si>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</si>
  <si>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</si>
  <si>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</si>
  <si>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</si>
  <si>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</si>
  <si>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</si>
  <si>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</si>
  <si>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</si>
  <si>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</si>
  <si>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</si>
  <si>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</si>
  <si>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</si>
  <si>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</si>
  <si>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</si>
  <si>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</si>
  <si>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</si>
  <si>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</si>
  <si>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</si>
  <si>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</si>
  <si>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</si>
  <si>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</si>
  <si>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</si>
  <si>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</si>
  <si>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</si>
  <si>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</si>
  <si>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</si>
  <si>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</si>
  <si>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</si>
  <si>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</si>
  <si>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</si>
  <si>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</si>
  <si>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</si>
  <si>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</si>
  <si>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</si>
  <si>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</si>
  <si>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</si>
  <si>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</si>
  <si>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</si>
  <si>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</si>
  <si>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</si>
  <si>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</si>
  <si>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</si>
  <si>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</si>
  <si>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</si>
  <si>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</si>
  <si>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</si>
  <si>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</si>
  <si>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</si>
  <si>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</si>
  <si>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</si>
  <si>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</si>
  <si>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</si>
  <si>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</si>
  <si>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</si>
  <si>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</si>
  <si>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</si>
  <si>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</si>
  <si>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</si>
  <si>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</si>
  <si>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</si>
  <si>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</si>
  <si>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</si>
  <si>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</si>
  <si>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</si>
  <si>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</si>
  <si>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</si>
  <si>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</si>
  <si>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</si>
  <si>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</si>
  <si>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</si>
  <si>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</si>
  <si>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</si>
  <si>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</si>
  <si>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</si>
  <si>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</si>
  <si>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</si>
  <si>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</si>
  <si>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</si>
  <si>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</si>
  <si>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</si>
  <si>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</si>
  <si>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</si>
  <si>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</si>
  <si>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</si>
  <si>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</si>
  <si>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</si>
  <si>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</si>
  <si>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</si>
  <si>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</si>
  <si>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</si>
  <si>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</si>
  <si>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</si>
  <si>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</si>
  <si>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</si>
  <si>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</si>
  <si>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</si>
  <si>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</si>
  <si>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</si>
  <si>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</si>
  <si>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</si>
  <si>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</si>
  <si>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</si>
  <si>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</si>
  <si>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</si>
  <si>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</si>
  <si>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</si>
  <si>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</si>
  <si>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</si>
  <si>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</si>
  <si>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</si>
  <si>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</si>
  <si>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</si>
  <si>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</si>
  <si>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</si>
  <si>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</si>
  <si>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</si>
  <si>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</si>
  <si>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</si>
  <si>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</si>
  <si>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</si>
  <si>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</si>
  <si>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</si>
  <si>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</si>
  <si>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</si>
  <si>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</si>
  <si>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</si>
  <si>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</si>
  <si>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</si>
  <si>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</si>
  <si>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</si>
  <si>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</si>
  <si>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</si>
  <si>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</si>
  <si>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</si>
  <si>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</si>
  <si>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</si>
  <si>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</si>
  <si>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</si>
  <si>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</si>
  <si>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</si>
  <si>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</si>
  <si>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</si>
  <si>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</si>
  <si>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</si>
  <si>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</si>
  <si>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</si>
  <si>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</si>
  <si>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</si>
  <si>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</si>
  <si>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</si>
  <si>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</si>
  <si>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</si>
  <si>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</si>
  <si>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</si>
  <si>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</si>
  <si>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</si>
  <si>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</si>
  <si>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</si>
  <si>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</si>
  <si>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</si>
  <si>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</si>
  <si>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</si>
  <si>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</si>
  <si>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</si>
  <si>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</si>
  <si>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</si>
  <si>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</si>
  <si>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</si>
  <si>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</si>
  <si>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</si>
  <si>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</si>
  <si>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</si>
  <si>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</si>
  <si>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</si>
  <si>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</si>
  <si>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</si>
  <si>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</si>
  <si>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</si>
  <si>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</si>
  <si>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</si>
  <si>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</si>
  <si>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</si>
  <si>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</si>
  <si>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</si>
  <si>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</si>
  <si>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</si>
  <si>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</si>
  <si>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</si>
  <si>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</si>
  <si>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</si>
  <si>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</si>
  <si>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</si>
  <si>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</si>
  <si>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</si>
  <si>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</si>
  <si>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</si>
  <si>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</si>
  <si>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</si>
  <si>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</si>
  <si>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</si>
  <si>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</si>
  <si>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</si>
  <si>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</si>
  <si>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</si>
  <si>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</si>
  <si>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</si>
  <si>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</si>
  <si>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</si>
  <si>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</si>
  <si>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</si>
  <si>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</si>
  <si>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</si>
  <si>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</si>
  <si>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</si>
  <si>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</si>
  <si>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</si>
  <si>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</si>
  <si>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</si>
  <si>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</si>
  <si>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</si>
  <si>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</si>
  <si>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</si>
  <si>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</si>
  <si>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</si>
  <si>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</si>
  <si>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</si>
  <si>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</si>
  <si>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</si>
  <si>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</si>
  <si>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</si>
  <si>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</si>
  <si>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</si>
  <si>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</si>
  <si>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</si>
  <si>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</si>
  <si>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</si>
  <si>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</si>
  <si>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</si>
  <si>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</si>
  <si>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</si>
  <si>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</si>
  <si>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</si>
  <si>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</si>
  <si>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</si>
  <si>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</si>
  <si>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</si>
  <si>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</si>
  <si>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</si>
  <si>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</si>
  <si>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</si>
  <si>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</si>
  <si>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</si>
  <si>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</si>
  <si>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</si>
  <si>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</si>
  <si>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</si>
  <si>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</si>
  <si>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</si>
  <si>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</si>
  <si>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</si>
  <si>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</si>
  <si>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</si>
  <si>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</si>
  <si>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</si>
  <si>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</si>
  <si>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</si>
  <si>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</si>
  <si>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</si>
  <si>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</si>
  <si>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</si>
  <si>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</si>
  <si>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</si>
  <si>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</si>
  <si>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</si>
  <si>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</si>
  <si>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</si>
  <si>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</si>
  <si>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</si>
  <si>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</si>
  <si>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</si>
  <si>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</si>
  <si>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</si>
  <si>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</si>
  <si>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</si>
  <si>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</si>
  <si>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</si>
  <si>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</si>
  <si>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</si>
  <si>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</si>
  <si>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</si>
  <si>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</si>
  <si>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</si>
  <si>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</si>
  <si>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</si>
  <si>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</si>
  <si>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</si>
  <si>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</si>
  <si>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</si>
  <si>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</si>
  <si>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</si>
  <si>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</si>
  <si>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</si>
  <si>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</si>
  <si>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</si>
  <si>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</si>
  <si>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</si>
  <si>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</si>
  <si>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</si>
  <si>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</si>
  <si>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</si>
  <si>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</si>
  <si>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</si>
  <si>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</si>
  <si>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</si>
  <si>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</si>
  <si>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</si>
  <si>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</si>
  <si>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</si>
  <si>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</si>
  <si>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</si>
  <si>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</si>
  <si>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</si>
  <si>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</si>
  <si>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</si>
  <si>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</si>
  <si>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</si>
  <si>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</si>
  <si>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</si>
  <si>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</si>
  <si>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</si>
  <si>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</si>
  <si>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</si>
  <si>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</si>
  <si>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</si>
  <si>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</si>
  <si>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</si>
  <si>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</si>
  <si>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</si>
  <si>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</si>
  <si>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</si>
  <si>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</si>
  <si>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</si>
  <si>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</si>
  <si>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</si>
  <si>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</si>
  <si>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</si>
  <si>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</si>
  <si>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</si>
  <si>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</si>
  <si>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</si>
  <si>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</si>
  <si>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</si>
  <si>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</si>
  <si>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</si>
  <si>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</si>
  <si>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</si>
  <si>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</si>
  <si>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</si>
  <si>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</si>
  <si>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</si>
  <si>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</si>
  <si>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</si>
  <si>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</si>
  <si>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</si>
  <si>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</si>
  <si>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</si>
  <si>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</si>
  <si>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</si>
  <si>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</si>
  <si>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</si>
  <si>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</si>
  <si>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</si>
  <si>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</si>
  <si>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</si>
  <si>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</si>
  <si>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</si>
  <si>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</si>
  <si>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</si>
  <si>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</si>
  <si>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</si>
  <si>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</si>
  <si>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</si>
  <si>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</si>
  <si>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</si>
  <si>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</si>
  <si>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</si>
  <si>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</si>
  <si>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</si>
  <si>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</si>
  <si>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</si>
  <si>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</si>
  <si>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</si>
  <si>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</si>
  <si>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</si>
  <si>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</si>
  <si>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</si>
  <si>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</si>
  <si>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</si>
  <si>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</si>
  <si>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</si>
  <si>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</si>
  <si>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</si>
  <si>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</si>
  <si>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</si>
  <si>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</si>
  <si>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</si>
  <si>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</si>
  <si>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</si>
  <si>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</si>
  <si>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</si>
  <si>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</si>
  <si>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</si>
  <si>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</si>
  <si>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</si>
  <si>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</si>
  <si>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</si>
  <si>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</si>
  <si>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</si>
  <si>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</si>
  <si>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</si>
  <si>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</si>
  <si>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</si>
  <si>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</si>
  <si>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</si>
  <si>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</si>
  <si>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</si>
  <si>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</si>
  <si>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</si>
  <si>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</si>
  <si>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</si>
  <si>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</si>
  <si>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</si>
  <si>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</si>
  <si>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</si>
  <si>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</si>
  <si>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</si>
  <si>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</si>
  <si>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</si>
  <si>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</si>
  <si>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</si>
  <si>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</si>
  <si>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</si>
  <si>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</si>
  <si>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</si>
  <si>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</si>
  <si>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</si>
  <si>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</si>
  <si>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</si>
  <si>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</si>
  <si>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</si>
  <si>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</si>
  <si>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</si>
  <si>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</si>
  <si>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</si>
  <si>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</si>
  <si>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</si>
  <si>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</si>
  <si>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</si>
  <si>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</si>
  <si>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</si>
  <si>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</si>
  <si>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</si>
  <si>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</si>
  <si>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</si>
  <si>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</si>
  <si>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</si>
  <si>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</si>
  <si>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</si>
  <si>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</si>
  <si>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</si>
  <si>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</si>
  <si>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</si>
  <si>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</si>
  <si>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</si>
  <si>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</si>
  <si>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</si>
  <si>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</si>
  <si>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</si>
  <si>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</si>
  <si>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</si>
  <si>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</si>
  <si>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</si>
  <si>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</si>
  <si>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</si>
  <si>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</si>
  <si>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</si>
  <si>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</si>
  <si>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</si>
  <si>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</si>
  <si>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</si>
  <si>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</si>
  <si>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</si>
  <si>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</si>
  <si>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</si>
  <si>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</si>
  <si>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</si>
  <si>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</si>
  <si>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</si>
  <si>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</si>
  <si>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</si>
  <si>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</si>
  <si>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</si>
  <si>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</si>
  <si>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</si>
  <si>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</si>
  <si>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</si>
  <si>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</si>
  <si>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</si>
  <si>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</si>
  <si>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</si>
  <si>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</si>
  <si>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</si>
  <si>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</si>
  <si>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</si>
  <si>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</si>
  <si>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</si>
  <si>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</si>
  <si>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</si>
  <si>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</si>
  <si>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</si>
  <si>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</si>
  <si>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</si>
  <si>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</si>
  <si>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</si>
  <si>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</si>
  <si>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</si>
  <si>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</si>
  <si>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</si>
  <si>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</si>
  <si>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</si>
  <si>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</si>
  <si>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</si>
  <si>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</si>
  <si>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</si>
  <si>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</si>
  <si>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</si>
  <si>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</si>
  <si>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</si>
  <si>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</si>
  <si>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</si>
  <si>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</si>
  <si>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</si>
  <si>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</si>
  <si>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</si>
  <si>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</si>
  <si>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</si>
  <si>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</si>
  <si>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</si>
  <si>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</si>
  <si>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</si>
  <si>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</si>
  <si>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</si>
  <si>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</si>
  <si>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</si>
  <si>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</si>
  <si>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</si>
  <si>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</si>
  <si>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</si>
  <si>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</si>
  <si>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</si>
  <si>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</si>
  <si>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</si>
  <si>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</si>
  <si>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</si>
  <si>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</si>
  <si>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</si>
  <si>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</si>
  <si>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</si>
  <si>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</si>
  <si>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</si>
  <si>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</si>
  <si>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</si>
  <si>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</si>
  <si>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</si>
  <si>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</si>
  <si>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</si>
  <si>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</si>
  <si>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</si>
  <si>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</si>
  <si>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</si>
  <si>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</si>
  <si>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</si>
  <si>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</si>
  <si>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</si>
  <si>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</si>
  <si>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</si>
  <si>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</si>
  <si>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</si>
  <si>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</si>
  <si>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</si>
  <si>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</si>
  <si>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</si>
  <si>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</si>
  <si>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</si>
  <si>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</si>
  <si>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</si>
  <si>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</si>
  <si>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</si>
  <si>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</si>
  <si>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</si>
  <si>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</si>
  <si>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</si>
  <si>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</si>
  <si>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</si>
  <si>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</si>
  <si>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</si>
  <si>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</si>
  <si>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</si>
  <si>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</si>
  <si>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</si>
  <si>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</si>
  <si>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</si>
  <si>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</si>
  <si>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</si>
  <si>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</si>
  <si>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</si>
  <si>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</si>
  <si>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</si>
  <si>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</si>
  <si>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</si>
  <si>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</si>
  <si>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</si>
  <si>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</si>
  <si>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</si>
  <si>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</si>
  <si>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</si>
  <si>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</si>
  <si>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</si>
  <si>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</si>
  <si>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</si>
  <si>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</si>
  <si>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</si>
  <si>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</si>
  <si>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</si>
  <si>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</si>
  <si>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</si>
  <si>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</si>
  <si>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</si>
  <si>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</si>
  <si>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</si>
  <si>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</si>
  <si>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</si>
  <si>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</si>
  <si>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</si>
  <si>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</si>
  <si>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</si>
  <si>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</si>
  <si>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</si>
  <si>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</si>
  <si>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</si>
  <si>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</si>
  <si>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</si>
  <si>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</si>
  <si>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</si>
  <si>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</si>
  <si>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</si>
  <si>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</si>
  <si>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</si>
  <si>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</si>
  <si>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</si>
  <si>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</si>
  <si>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</si>
  <si>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</si>
  <si>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</si>
  <si>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</si>
  <si>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</si>
  <si>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</si>
  <si>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</si>
  <si>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</si>
  <si>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</si>
  <si>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</si>
  <si>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</si>
  <si>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</si>
  <si>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</si>
  <si>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</si>
  <si>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</si>
  <si>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</si>
  <si>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</si>
  <si>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</si>
  <si>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</si>
  <si>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</si>
  <si>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</si>
  <si>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</si>
  <si>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</si>
  <si>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</si>
  <si>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</si>
  <si>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</si>
  <si>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</si>
  <si>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</si>
  <si>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</si>
  <si>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</si>
  <si>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</si>
  <si>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</si>
  <si>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</si>
  <si>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</si>
  <si>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</si>
  <si>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</si>
  <si>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</si>
  <si>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</si>
  <si>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</si>
  <si>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</si>
  <si>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</si>
  <si>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</si>
  <si>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</si>
  <si>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</si>
  <si>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</si>
  <si>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</si>
  <si>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</si>
  <si>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</si>
  <si>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</si>
  <si>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</si>
  <si>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</si>
  <si>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</si>
  <si>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</si>
  <si>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</si>
  <si>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</si>
  <si>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</si>
  <si>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</si>
  <si>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</si>
  <si>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</si>
  <si>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</si>
  <si>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</si>
  <si>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</si>
  <si>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</si>
  <si>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</si>
  <si>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</si>
  <si>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</si>
  <si>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</si>
  <si>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</si>
  <si>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</si>
  <si>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</si>
  <si>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</si>
  <si>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</si>
  <si>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</si>
  <si>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</si>
  <si>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</si>
  <si>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</si>
  <si>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</si>
  <si>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</si>
  <si>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</si>
  <si>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</si>
  <si>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</si>
  <si>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</si>
  <si>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</si>
  <si>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</si>
  <si>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</si>
  <si>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</si>
  <si>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</si>
  <si>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</si>
  <si>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</si>
  <si>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</si>
  <si>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</si>
  <si>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</si>
  <si>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</si>
  <si>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</si>
  <si>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</si>
  <si>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</si>
  <si>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</si>
  <si>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</si>
  <si>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</si>
  <si>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</si>
  <si>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</si>
  <si>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</si>
  <si>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</si>
  <si>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</si>
  <si>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</si>
  <si>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</si>
  <si>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</si>
  <si>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</si>
  <si>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</si>
  <si>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</si>
  <si>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</si>
  <si>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</si>
  <si>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</si>
  <si>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</si>
  <si>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</si>
  <si>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</si>
  <si>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</si>
  <si>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</si>
  <si>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</si>
  <si>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</si>
  <si>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</si>
  <si>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</si>
  <si>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</si>
  <si>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</si>
  <si>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</si>
  <si>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</si>
  <si>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</si>
  <si>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</si>
  <si>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</si>
  <si>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</si>
  <si>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</si>
  <si>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</si>
  <si>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</si>
  <si>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</si>
  <si>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</si>
  <si>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</si>
  <si>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</si>
  <si>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</si>
  <si>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</si>
  <si>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</si>
  <si>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</si>
  <si>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</si>
  <si>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</si>
  <si>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</si>
  <si>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</si>
  <si>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</si>
  <si>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</si>
  <si>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</si>
  <si>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</si>
  <si>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</si>
  <si>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</si>
  <si>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</si>
  <si>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</si>
  <si>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</si>
  <si>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</si>
  <si>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</si>
  <si>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</si>
  <si>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</si>
  <si>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</si>
  <si>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</si>
  <si>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</si>
  <si>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</si>
  <si>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</si>
  <si>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</si>
  <si>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</si>
  <si>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</si>
  <si>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</si>
  <si>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</si>
  <si>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</si>
  <si>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</si>
  <si>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</si>
  <si>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</si>
  <si>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</si>
  <si>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</si>
  <si>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</si>
  <si>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</si>
  <si>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</si>
  <si>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</si>
  <si>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</si>
  <si>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</si>
  <si>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</si>
  <si>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</si>
  <si>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</si>
  <si>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</si>
  <si>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</si>
  <si>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</si>
  <si>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</si>
  <si>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</si>
  <si>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</si>
  <si>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</si>
  <si>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</si>
  <si>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</si>
  <si>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</si>
  <si>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</si>
  <si>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</si>
  <si>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</si>
  <si>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</si>
  <si>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</si>
  <si>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</si>
  <si>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</si>
  <si>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</si>
  <si>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</si>
  <si>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</si>
  <si>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</si>
  <si>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</si>
  <si>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</si>
  <si>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</si>
  <si>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</si>
  <si>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</si>
  <si>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</si>
  <si>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</si>
  <si>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</si>
  <si>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</si>
  <si>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</si>
  <si>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</si>
  <si>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</si>
  <si>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</si>
  <si>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</si>
  <si>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</si>
  <si>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</si>
  <si>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</si>
  <si>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</si>
  <si>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</si>
  <si>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</si>
  <si>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</si>
  <si>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</si>
  <si>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</si>
  <si>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</si>
  <si>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</si>
  <si>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</si>
  <si>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</si>
  <si>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</si>
  <si>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</si>
  <si>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</si>
  <si>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</si>
  <si>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</si>
  <si>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</si>
  <si>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</si>
  <si>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</si>
  <si>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</si>
  <si>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</si>
  <si>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</si>
  <si>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</si>
  <si>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</si>
  <si>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</si>
  <si>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</si>
  <si>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</si>
  <si>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</si>
  <si>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</si>
  <si>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</si>
  <si>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</si>
  <si>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</si>
  <si>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</si>
  <si>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</si>
  <si>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</si>
  <si>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</si>
  <si>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</si>
  <si>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</si>
  <si>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</si>
  <si>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</si>
  <si>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</si>
  <si>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</si>
  <si>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</si>
  <si>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</si>
  <si>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</si>
  <si>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</si>
  <si>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</si>
  <si>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</si>
  <si>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</si>
  <si>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</si>
  <si>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</si>
  <si>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</si>
  <si>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</si>
  <si>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</si>
  <si>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</si>
  <si>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</si>
  <si>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</si>
  <si>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</si>
  <si>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</si>
  <si>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</si>
  <si>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</si>
  <si>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</si>
  <si>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</si>
  <si>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</si>
  <si>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</si>
  <si>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</si>
  <si>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</si>
  <si>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</si>
  <si>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</si>
  <si>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</si>
  <si>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</si>
  <si>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</si>
  <si>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</si>
  <si>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</si>
  <si>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</si>
  <si>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</si>
  <si>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</si>
  <si>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</si>
  <si>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</si>
  <si>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</si>
  <si>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</si>
  <si>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</si>
  <si>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</si>
  <si>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</si>
  <si>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</si>
  <si>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</si>
  <si>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</si>
  <si>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</si>
  <si>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</si>
  <si>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</si>
  <si>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</si>
  <si>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</si>
  <si>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</si>
  <si>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</si>
  <si>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</si>
  <si>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</si>
  <si>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</si>
  <si>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</si>
  <si>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</si>
  <si>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</si>
  <si>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</si>
  <si>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</si>
  <si>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</si>
  <si>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</si>
  <si>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</si>
  <si>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</si>
  <si>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</si>
  <si>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</si>
  <si>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</si>
  <si>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</si>
  <si>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</si>
  <si>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</si>
  <si>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</si>
  <si>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</si>
  <si>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</si>
  <si>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</si>
  <si>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</si>
  <si>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</si>
  <si>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</si>
  <si>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</si>
  <si>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</si>
  <si>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</si>
  <si>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</si>
  <si>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</si>
  <si>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</si>
  <si>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</si>
  <si>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</si>
  <si>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</si>
  <si>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</si>
  <si>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</si>
  <si>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</si>
  <si>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</si>
  <si>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</si>
  <si>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</si>
  <si>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</si>
  <si>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</si>
  <si>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</si>
  <si>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</si>
  <si>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</si>
  <si>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</si>
  <si>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</si>
  <si>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</si>
  <si>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</si>
  <si>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</si>
  <si>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</si>
  <si>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</si>
  <si>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</si>
  <si>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</si>
  <si>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</si>
  <si>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</si>
  <si>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</si>
  <si>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</si>
  <si>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</si>
  <si>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</si>
  <si>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</si>
  <si>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</si>
  <si>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</si>
  <si>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</si>
  <si>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</si>
  <si>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</si>
  <si>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</si>
  <si>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</si>
  <si>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</si>
  <si>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</si>
  <si>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</si>
  <si>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</si>
  <si>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</si>
  <si>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</si>
  <si>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</si>
  <si>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</si>
  <si>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</si>
  <si>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</si>
  <si>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</si>
  <si>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</si>
  <si>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</si>
  <si>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</si>
  <si>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</si>
  <si>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</si>
  <si>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</si>
  <si>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</si>
  <si>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</si>
  <si>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</si>
  <si>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</si>
  <si>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</si>
  <si>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</si>
  <si>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</si>
  <si>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</si>
  <si>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</si>
  <si>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</si>
  <si>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</si>
  <si>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</si>
  <si>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</si>
  <si>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</si>
  <si>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</si>
  <si>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</si>
  <si>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</si>
  <si>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</si>
  <si>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</si>
  <si>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</si>
  <si>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</si>
  <si>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</si>
  <si>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</si>
  <si>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</si>
  <si>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</si>
  <si>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</si>
  <si>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</si>
  <si>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</si>
  <si>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</si>
  <si>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</si>
  <si>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</si>
  <si>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</si>
  <si>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</si>
  <si>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</si>
  <si>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</si>
  <si>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</si>
  <si>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</si>
  <si>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</si>
  <si>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</si>
  <si>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</si>
  <si>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</si>
  <si>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</si>
  <si>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</si>
  <si>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</si>
  <si>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</si>
  <si>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</si>
  <si>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</si>
  <si>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</si>
  <si>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</si>
  <si>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</si>
  <si>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</si>
  <si>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</si>
  <si>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</si>
  <si>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</si>
  <si>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</si>
  <si>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</si>
  <si>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</si>
  <si>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</si>
  <si>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</si>
  <si>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</si>
  <si>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</si>
  <si>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</si>
  <si>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</si>
  <si>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</si>
  <si>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</si>
  <si>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</si>
  <si>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</si>
  <si>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</si>
  <si>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</si>
  <si>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</si>
  <si>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</si>
  <si>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</si>
  <si>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</si>
  <si>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</si>
  <si>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</si>
  <si>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</si>
  <si>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</si>
  <si>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</si>
  <si>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</si>
  <si>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</si>
  <si>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</si>
  <si>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</si>
  <si>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</si>
  <si>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</si>
  <si>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</si>
  <si>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</si>
  <si>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</si>
  <si>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</si>
  <si>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</si>
  <si>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</si>
  <si>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</si>
  <si>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</si>
  <si>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</si>
  <si>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</si>
  <si>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</si>
  <si>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</si>
  <si>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</si>
  <si>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</si>
  <si>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</si>
  <si>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</si>
  <si>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</si>
  <si>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</si>
  <si>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</si>
  <si>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</si>
  <si>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</si>
  <si>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</si>
  <si>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</si>
  <si>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</si>
  <si>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</si>
  <si>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</si>
  <si>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</si>
  <si>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</si>
  <si>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</si>
  <si>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</si>
  <si>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</si>
  <si>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</si>
  <si>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</si>
  <si>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</si>
  <si>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</si>
  <si>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</si>
  <si>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</si>
  <si>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</si>
  <si>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</si>
  <si>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</si>
  <si>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</si>
  <si>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</si>
  <si>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</si>
  <si>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</si>
  <si>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</si>
  <si>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</si>
  <si>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</si>
  <si>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</si>
  <si>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</si>
  <si>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</si>
  <si>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</si>
  <si>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</si>
  <si>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</si>
  <si>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</si>
  <si>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</si>
  <si>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</si>
  <si>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</si>
  <si>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</si>
  <si>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</si>
  <si>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</si>
  <si>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</si>
  <si>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</si>
  <si>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</si>
  <si>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</si>
  <si>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</si>
  <si>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</si>
  <si>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</si>
  <si>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</si>
  <si>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</si>
  <si>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</si>
  <si>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</si>
  <si>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</si>
  <si>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</si>
  <si>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</si>
  <si>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</si>
  <si>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</si>
  <si>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</si>
  <si>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</si>
  <si>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</si>
  <si>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</si>
  <si>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</si>
  <si>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</si>
  <si>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</si>
  <si>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</si>
  <si>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</si>
  <si>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</si>
  <si>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</si>
  <si>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</si>
  <si>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</si>
  <si>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</si>
  <si>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</si>
  <si>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</si>
  <si>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</si>
  <si>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</si>
  <si>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</si>
  <si>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</si>
  <si>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</si>
  <si>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</si>
  <si>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</si>
  <si>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</si>
  <si>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</si>
  <si>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</si>
  <si>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</si>
  <si>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</si>
  <si>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</si>
  <si>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</si>
  <si>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</si>
  <si>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</si>
  <si>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</si>
  <si>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</si>
  <si>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</si>
  <si>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</si>
  <si>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</si>
  <si>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</si>
  <si>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</si>
  <si>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</si>
  <si>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</si>
  <si>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</si>
  <si>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</si>
  <si>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</si>
  <si>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</si>
  <si>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</si>
  <si>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</si>
  <si>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</si>
  <si>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</si>
  <si>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</si>
  <si>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</si>
  <si>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</si>
  <si>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</si>
  <si>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</si>
  <si>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</si>
  <si>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</si>
  <si>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</si>
  <si>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</si>
  <si>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</si>
  <si>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</si>
  <si>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</si>
  <si>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</si>
  <si>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</si>
  <si>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</si>
  <si>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</si>
  <si>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</si>
  <si>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</si>
  <si>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</si>
  <si>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</si>
  <si>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</si>
  <si>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</si>
  <si>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</si>
  <si>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</si>
  <si>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</si>
  <si>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</si>
  <si>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</si>
  <si>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</si>
  <si>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</si>
  <si>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</si>
  <si>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</si>
  <si>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</si>
  <si>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</si>
  <si>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</si>
  <si>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</si>
  <si>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</si>
  <si>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</si>
  <si>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</si>
  <si>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</si>
  <si>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</si>
  <si>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</si>
  <si>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</si>
  <si>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</si>
  <si>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</si>
  <si>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</si>
  <si>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</si>
  <si>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</si>
  <si>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</si>
  <si>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</si>
  <si>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</si>
  <si>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</si>
  <si>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</si>
  <si>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</si>
  <si>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</si>
  <si>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</si>
  <si>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</si>
  <si>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</si>
  <si>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</si>
  <si>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</si>
  <si>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</si>
  <si>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</si>
  <si>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</si>
  <si>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</si>
  <si>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</si>
  <si>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</si>
  <si>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</si>
  <si>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</si>
  <si>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</si>
  <si>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</si>
  <si>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</si>
  <si>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</si>
  <si>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</si>
  <si>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</si>
  <si>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</si>
  <si>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</si>
  <si>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</si>
  <si>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</si>
  <si>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</si>
  <si>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</si>
  <si>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</si>
  <si>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</si>
  <si>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</si>
  <si>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</si>
  <si>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</si>
  <si>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</si>
  <si>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</si>
  <si>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</si>
  <si>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</si>
  <si>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</si>
  <si>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</si>
  <si>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</si>
  <si>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</si>
  <si>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</si>
  <si>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</si>
  <si>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</si>
  <si>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</si>
  <si>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</si>
  <si>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</si>
  <si>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</si>
  <si>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</si>
  <si>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</si>
  <si>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</si>
  <si>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</si>
  <si>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</si>
  <si>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</si>
  <si>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</si>
  <si>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</si>
  <si>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</si>
  <si>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</si>
  <si>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</si>
  <si>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</si>
  <si>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</si>
  <si>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</si>
  <si>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</si>
  <si>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</si>
  <si>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</si>
  <si>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</si>
  <si>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</si>
  <si>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</si>
  <si>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</si>
  <si>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</si>
  <si>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</si>
  <si>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</si>
  <si>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</si>
  <si>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</si>
  <si>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</si>
  <si>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</si>
  <si>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</si>
  <si>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</si>
  <si>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</si>
  <si>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</si>
  <si>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</si>
  <si>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</si>
  <si>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</si>
  <si>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</si>
  <si>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</si>
  <si>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</si>
  <si>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</si>
  <si>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</si>
  <si>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</si>
  <si>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</si>
  <si>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</si>
  <si>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</si>
  <si>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</si>
  <si>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</si>
  <si>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</si>
  <si>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</si>
  <si>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</si>
  <si>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</si>
  <si>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</si>
  <si>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</si>
  <si>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</si>
  <si>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</si>
  <si>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</si>
  <si>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</si>
  <si>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</si>
  <si>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</si>
  <si>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</si>
  <si>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</si>
  <si>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</si>
  <si>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</si>
  <si>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</si>
  <si>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</si>
  <si>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</si>
  <si>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</si>
  <si>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</si>
  <si>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</si>
  <si>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</si>
  <si>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</si>
  <si>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</si>
  <si>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</si>
  <si>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</si>
  <si>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</si>
  <si>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</si>
  <si>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</si>
  <si>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</si>
  <si>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</si>
  <si>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</si>
  <si>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</si>
  <si>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</si>
  <si>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</si>
  <si>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</si>
  <si>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</si>
  <si>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</si>
  <si>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</si>
  <si>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</si>
  <si>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</si>
  <si>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</si>
  <si>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</si>
  <si>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</si>
  <si>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</si>
  <si>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</si>
  <si>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</si>
  <si>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</si>
  <si>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</si>
  <si>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</si>
  <si>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</si>
  <si>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</si>
  <si>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</si>
  <si>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</si>
  <si>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</si>
  <si>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</si>
  <si>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</si>
  <si>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</si>
  <si>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</si>
  <si>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</si>
  <si>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</si>
  <si>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</si>
  <si>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</si>
  <si>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</si>
  <si>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</si>
  <si>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</si>
  <si>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</si>
  <si>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</si>
  <si>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</si>
  <si>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</si>
  <si>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</si>
  <si>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</si>
  <si>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</si>
  <si>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</si>
  <si>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</si>
  <si>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</si>
  <si>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</si>
  <si>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</si>
  <si>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</si>
  <si>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</si>
  <si>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</si>
  <si>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</si>
  <si>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</si>
  <si>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</si>
  <si>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</si>
  <si>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</si>
  <si>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</si>
  <si>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</si>
  <si>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</si>
  <si>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</si>
  <si>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</si>
  <si>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</si>
  <si>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</si>
  <si>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</si>
  <si>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</si>
  <si>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</si>
  <si>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</si>
  <si>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</si>
  <si>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</si>
  <si>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</si>
  <si>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</si>
  <si>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</si>
  <si>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</si>
  <si>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</si>
  <si>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</si>
  <si>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</si>
  <si>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</si>
  <si>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</si>
  <si>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</si>
  <si>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</si>
  <si>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</si>
  <si>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</si>
  <si>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</si>
  <si>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</si>
  <si>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</si>
  <si>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</si>
  <si>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</si>
  <si>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</si>
  <si>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</si>
  <si>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</si>
  <si>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</si>
  <si>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</si>
  <si>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</si>
  <si>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</si>
  <si>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</si>
  <si>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</si>
  <si>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</si>
  <si>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</si>
  <si>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</si>
  <si>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</si>
  <si>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</si>
  <si>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</si>
  <si>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</si>
  <si>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</si>
  <si>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</si>
  <si>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</si>
  <si>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</si>
  <si>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</si>
  <si>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</si>
  <si>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</si>
  <si>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</si>
  <si>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</si>
  <si>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</si>
  <si>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</si>
  <si>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</si>
  <si>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</si>
  <si>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</si>
  <si>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</si>
  <si>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</si>
  <si>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</si>
  <si>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</si>
  <si>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</si>
  <si>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</si>
  <si>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</si>
  <si>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</si>
  <si>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</si>
  <si>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</si>
  <si>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</si>
  <si>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</si>
  <si>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</si>
  <si>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</si>
  <si>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</si>
  <si>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</si>
  <si>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</si>
  <si>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</si>
  <si>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</si>
  <si>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</si>
  <si>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</si>
  <si>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</si>
  <si>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</si>
  <si>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</si>
  <si>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</si>
  <si>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</si>
  <si>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</si>
  <si>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</si>
  <si>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</si>
  <si>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</si>
  <si>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</si>
  <si>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</si>
  <si>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</si>
  <si>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</si>
  <si>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</si>
  <si>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</si>
  <si>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</si>
  <si>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</si>
  <si>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</si>
  <si>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</si>
  <si>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</si>
  <si>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</si>
  <si>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</si>
  <si>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</si>
  <si>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</si>
  <si>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</si>
  <si>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</si>
  <si>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</si>
  <si>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</si>
  <si>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</si>
  <si>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</si>
  <si>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</si>
  <si>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</si>
  <si>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</si>
  <si>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</si>
  <si>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</si>
  <si>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</si>
  <si>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</si>
  <si>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</si>
  <si>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</si>
  <si>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</si>
  <si>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</si>
  <si>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</si>
  <si>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</si>
  <si>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</si>
  <si>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</si>
  <si>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</si>
  <si>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</si>
  <si>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</si>
  <si>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</si>
  <si>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</si>
  <si>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</si>
  <si>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</si>
  <si>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</si>
  <si>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</si>
  <si>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</si>
  <si>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</si>
  <si>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</si>
  <si>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</si>
  <si>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</si>
  <si>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</si>
  <si>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</si>
  <si>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</si>
  <si>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</si>
  <si>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</si>
  <si>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</si>
  <si>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</si>
  <si>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</si>
  <si>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</si>
  <si>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</si>
  <si>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</si>
  <si>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</si>
  <si>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</si>
  <si>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</si>
  <si>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</si>
  <si>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</si>
  <si>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</si>
  <si>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</si>
  <si>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</si>
  <si>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</si>
  <si>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</si>
  <si>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</si>
  <si>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</si>
  <si>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</si>
  <si>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</si>
  <si>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</si>
  <si>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</si>
  <si>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</si>
  <si>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</si>
  <si>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</si>
  <si>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</si>
  <si>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</si>
  <si>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</si>
  <si>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</si>
  <si>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</si>
  <si>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</si>
  <si>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</si>
  <si>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</si>
  <si>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</si>
  <si>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</si>
  <si>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</si>
  <si>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</si>
  <si>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</si>
  <si>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</si>
  <si>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</si>
  <si>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</si>
  <si>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</si>
  <si>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</si>
  <si>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</si>
  <si>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</si>
  <si>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</si>
  <si>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</si>
  <si>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</si>
  <si>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</si>
  <si>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</si>
  <si>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</si>
  <si>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</si>
  <si>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</si>
  <si>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</si>
  <si>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</si>
  <si>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</si>
  <si>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</si>
  <si>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</si>
  <si>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</si>
  <si>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</si>
  <si>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</si>
  <si>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</si>
  <si>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</si>
  <si>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</si>
  <si>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</si>
  <si>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</si>
  <si>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</si>
  <si>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</si>
  <si>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</si>
  <si>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</si>
  <si>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</si>
  <si>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</si>
  <si>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</si>
  <si>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</si>
  <si>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</si>
  <si>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</si>
  <si>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</si>
  <si>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</si>
  <si>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</si>
  <si>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</si>
  <si>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</si>
  <si>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</si>
  <si>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</si>
  <si>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</si>
  <si>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</si>
  <si>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</si>
  <si>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</si>
  <si>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</si>
  <si>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</si>
  <si>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</si>
  <si>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</si>
  <si>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</si>
  <si>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</si>
  <si>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</si>
  <si>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</si>
  <si>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</si>
  <si>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</si>
  <si>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</si>
  <si>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</si>
  <si>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</si>
  <si>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</si>
  <si>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</si>
  <si>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</si>
  <si>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</si>
  <si>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</si>
  <si>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</si>
  <si>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</si>
  <si>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</si>
  <si>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</si>
  <si>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</si>
  <si>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</si>
  <si>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</si>
  <si>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</si>
  <si>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</si>
  <si>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</si>
  <si>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</si>
  <si>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</si>
  <si>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</si>
  <si>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</si>
  <si>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</si>
  <si>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</si>
  <si>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</si>
  <si>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</si>
  <si>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</si>
  <si>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</si>
  <si>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</si>
  <si>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</si>
  <si>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</si>
  <si>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</si>
  <si>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</si>
  <si>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</si>
  <si>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</si>
  <si>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</si>
  <si>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</si>
  <si>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</si>
  <si>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</si>
  <si>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</si>
  <si>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</si>
  <si>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</si>
  <si>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</si>
  <si>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</si>
  <si>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</si>
  <si>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</si>
  <si>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</si>
  <si>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</si>
  <si>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</si>
  <si>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</si>
  <si>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</si>
  <si>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</si>
  <si>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</si>
  <si>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</si>
  <si>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</si>
  <si>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</si>
  <si>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</si>
  <si>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</si>
  <si>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</si>
  <si>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</si>
  <si>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</si>
  <si>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</si>
  <si>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</si>
  <si>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</si>
  <si>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</si>
  <si>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</si>
  <si>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</si>
  <si>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</si>
  <si>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</si>
  <si>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</si>
  <si>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</si>
  <si>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</si>
  <si>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</si>
  <si>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</si>
  <si>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</si>
  <si>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</si>
  <si>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</si>
  <si>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</si>
  <si>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</si>
  <si>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</si>
  <si>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</si>
  <si>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</si>
  <si>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</si>
  <si>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</si>
  <si>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</si>
  <si>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</si>
  <si>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</si>
  <si>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</si>
  <si>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</si>
  <si>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</si>
  <si>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</si>
  <si>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</si>
  <si>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</si>
  <si>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</si>
  <si>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</si>
  <si>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</si>
  <si>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</si>
  <si>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</si>
  <si>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</si>
  <si>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</si>
  <si>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</si>
  <si>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</si>
  <si>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</si>
  <si>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</si>
  <si>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</si>
  <si>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</si>
  <si>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</si>
  <si>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</si>
  <si>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</si>
  <si>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</si>
  <si>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</si>
  <si>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</si>
  <si>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</si>
  <si>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</si>
  <si>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</si>
  <si>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</si>
  <si>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</si>
  <si>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</si>
  <si>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</si>
  <si>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</si>
  <si>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</si>
  <si>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</si>
  <si>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</si>
  <si>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</si>
  <si>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</si>
  <si>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</si>
  <si>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</si>
  <si>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</si>
  <si>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</si>
  <si>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</si>
  <si>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</si>
  <si>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</si>
  <si>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</si>
  <si>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</si>
  <si>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</si>
  <si>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</si>
  <si>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</si>
  <si>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</si>
  <si>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</si>
  <si>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</si>
  <si>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</si>
  <si>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</si>
  <si>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</si>
  <si>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</si>
  <si>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</si>
  <si>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</si>
  <si>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</si>
  <si>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</si>
  <si>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</si>
  <si>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</si>
  <si>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</si>
  <si>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</si>
  <si>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</si>
  <si>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</si>
  <si>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</si>
  <si>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</si>
  <si>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</si>
  <si>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</si>
  <si>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</si>
  <si>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</si>
  <si>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</si>
  <si>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</si>
  <si>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</si>
  <si>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</si>
  <si>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</si>
  <si>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</si>
  <si>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</si>
  <si>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</si>
  <si>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</si>
  <si>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</si>
  <si>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</si>
  <si>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</si>
  <si>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</si>
  <si>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</si>
  <si>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</si>
  <si>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</si>
  <si>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</si>
  <si>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</si>
  <si>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</si>
  <si>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</si>
  <si>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</si>
  <si>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</si>
  <si>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</si>
  <si>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</si>
  <si>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</si>
  <si>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</si>
  <si>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</si>
  <si>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</si>
  <si>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</si>
  <si>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</si>
  <si>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</si>
  <si>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</si>
  <si>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</si>
  <si>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</si>
  <si>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</si>
  <si>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</si>
  <si>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</si>
  <si>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</si>
  <si>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</si>
  <si>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</si>
  <si>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</si>
  <si>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</si>
  <si>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</si>
  <si>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</si>
  <si>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</si>
  <si>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</si>
  <si>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</si>
  <si>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</si>
  <si>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</si>
  <si>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</si>
  <si>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</si>
  <si>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</si>
  <si>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</si>
  <si>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</si>
  <si>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</si>
  <si>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</si>
  <si>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</si>
  <si>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</si>
  <si>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</si>
  <si>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</si>
  <si>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</si>
  <si>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</si>
  <si>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</si>
  <si>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</si>
  <si>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</si>
  <si>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</si>
  <si>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</si>
  <si>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</si>
  <si>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</si>
  <si>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</si>
  <si>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</si>
  <si>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</si>
  <si>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</si>
  <si>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</si>
  <si>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</si>
  <si>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</si>
  <si>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</si>
  <si>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</si>
  <si>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</si>
  <si>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</si>
  <si>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</si>
  <si>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</si>
  <si>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</si>
  <si>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</si>
  <si>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</si>
  <si>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</si>
  <si>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</si>
  <si>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</si>
  <si>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</si>
  <si>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</si>
  <si>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</si>
  <si>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</si>
  <si>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</si>
  <si>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</si>
  <si>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</si>
  <si>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</si>
  <si>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</si>
  <si>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</si>
  <si>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</si>
  <si>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</si>
  <si>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</si>
  <si>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</si>
  <si>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</si>
  <si>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</si>
  <si>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</si>
  <si>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</si>
  <si>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</si>
  <si>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</si>
  <si>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</si>
  <si>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</si>
  <si>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</si>
  <si>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</si>
  <si>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</si>
  <si>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</si>
  <si>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</si>
  <si>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</si>
  <si>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</si>
  <si>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</si>
  <si>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</si>
  <si>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</si>
  <si>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</si>
  <si>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</si>
  <si>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</si>
  <si>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</si>
  <si>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</si>
  <si>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</si>
  <si>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</si>
  <si>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</si>
  <si>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</si>
  <si>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</si>
  <si>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</si>
  <si>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</si>
  <si>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</si>
  <si>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</si>
  <si>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</si>
  <si>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</si>
  <si>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</si>
  <si>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</si>
  <si>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</si>
  <si>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</si>
  <si>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</si>
  <si>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</si>
  <si>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</si>
  <si>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</si>
  <si>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</si>
  <si>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</si>
  <si>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</si>
  <si>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</si>
  <si>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</si>
  <si>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</si>
  <si>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</si>
  <si>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</si>
  <si>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</si>
  <si>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</si>
  <si>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</si>
  <si>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</si>
  <si>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</si>
  <si>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</si>
  <si>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</si>
  <si>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</si>
  <si>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</si>
  <si>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</si>
  <si>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</si>
  <si>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</si>
  <si>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</si>
  <si>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</si>
  <si>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</si>
  <si>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</si>
  <si>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</si>
  <si>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</si>
  <si>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</si>
  <si>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</si>
  <si>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</si>
  <si>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</si>
  <si>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</si>
  <si>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</si>
  <si>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</si>
  <si>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</si>
  <si>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</si>
  <si>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</si>
  <si>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</si>
  <si>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</si>
  <si>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</si>
  <si>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</si>
  <si>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</si>
  <si>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</si>
  <si>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</si>
  <si>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</si>
  <si>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</si>
  <si>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</si>
  <si>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</si>
  <si>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</si>
  <si>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</si>
  <si>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</si>
  <si>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</si>
  <si>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</si>
  <si>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</si>
  <si>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</si>
  <si>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</si>
  <si>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</si>
  <si>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</si>
  <si>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</si>
  <si>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</si>
  <si>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</si>
  <si>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</si>
  <si>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</si>
  <si>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</si>
  <si>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</si>
  <si>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</si>
  <si>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</si>
  <si>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</si>
  <si>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</si>
  <si>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</si>
  <si>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</si>
  <si>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</si>
  <si>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</si>
  <si>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</si>
  <si>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</si>
  <si>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</si>
  <si>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</si>
  <si>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</si>
  <si>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</si>
  <si>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</si>
  <si>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</si>
  <si>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</si>
  <si>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</si>
  <si>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</si>
  <si>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</si>
  <si>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</si>
  <si>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</si>
  <si>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</si>
  <si>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</si>
  <si>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</si>
  <si>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</si>
  <si>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</si>
  <si>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</si>
  <si>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</si>
  <si>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</si>
  <si>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</si>
  <si>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</si>
  <si>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</si>
  <si>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</si>
  <si>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</si>
  <si>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</si>
  <si>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</si>
  <si>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</si>
  <si>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</si>
  <si>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</si>
  <si>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</si>
  <si>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</si>
  <si>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</si>
  <si>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</si>
  <si>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</si>
  <si>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</si>
  <si>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</si>
  <si>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</si>
  <si>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</si>
  <si>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</si>
  <si>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</si>
  <si>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</si>
  <si>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</si>
  <si>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</si>
  <si>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</si>
  <si>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</si>
  <si>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</si>
  <si>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</si>
  <si>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</si>
  <si>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</si>
  <si>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</si>
  <si>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</si>
  <si>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</si>
  <si>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</si>
  <si>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</si>
  <si>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</si>
  <si>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</si>
  <si>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</si>
  <si>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</si>
  <si>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</si>
  <si>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</si>
  <si>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</si>
  <si>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</si>
  <si>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</si>
  <si>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</si>
  <si>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</si>
  <si>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</si>
  <si>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</si>
  <si>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</si>
  <si>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</si>
  <si>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</si>
  <si>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</si>
  <si>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</si>
  <si>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</si>
  <si>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</si>
  <si>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</si>
  <si>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</si>
  <si>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</si>
  <si>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</si>
  <si>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</si>
  <si>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</si>
  <si>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</si>
  <si>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</si>
  <si>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</si>
  <si>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</si>
  <si>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</si>
  <si>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</si>
  <si>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</si>
  <si>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</si>
  <si>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</si>
  <si>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</si>
  <si>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</si>
  <si>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</si>
  <si>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</si>
  <si>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</si>
  <si>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</si>
  <si>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</si>
  <si>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</si>
  <si>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</si>
  <si>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</si>
  <si>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</si>
  <si>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</si>
  <si>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</si>
  <si>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</si>
  <si>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</si>
  <si>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</si>
  <si>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</si>
  <si>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</si>
  <si>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</si>
  <si>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</si>
  <si>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</si>
  <si>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</si>
  <si>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</si>
  <si>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</si>
  <si>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</si>
  <si>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</si>
  <si>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</si>
  <si>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</si>
  <si>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</si>
  <si>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</si>
  <si>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</si>
  <si>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</si>
  <si>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</si>
  <si>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</si>
  <si>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</si>
  <si>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</si>
  <si>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</si>
  <si>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</si>
  <si>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</si>
  <si>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</si>
  <si>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</si>
  <si>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</si>
  <si>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</si>
  <si>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</si>
  <si>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</si>
  <si>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</si>
  <si>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</si>
  <si>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</si>
  <si>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</si>
  <si>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</si>
  <si>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</si>
  <si>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</si>
  <si>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</si>
  <si>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</si>
  <si>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</si>
  <si>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</si>
  <si>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</si>
  <si>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</si>
  <si>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</si>
  <si>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</si>
  <si>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</si>
  <si>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</si>
  <si>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</si>
  <si>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</si>
  <si>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</si>
  <si>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</si>
  <si>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</si>
  <si>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</si>
  <si>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</si>
  <si>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</si>
  <si>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</si>
  <si>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</si>
  <si>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</si>
  <si>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</si>
  <si>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</si>
  <si>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</si>
  <si>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</si>
  <si>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</si>
  <si>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</si>
  <si>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</si>
  <si>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</si>
  <si>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</si>
  <si>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</si>
  <si>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</si>
  <si>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</si>
  <si>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</si>
  <si>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</si>
  <si>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</si>
  <si>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</si>
  <si>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</si>
  <si>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</si>
  <si>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</si>
  <si>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</si>
  <si>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</si>
  <si>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</si>
  <si>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</si>
  <si>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</si>
  <si>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</si>
  <si>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</si>
  <si>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</si>
  <si>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</si>
  <si>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</si>
  <si>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</si>
  <si>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</si>
  <si>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</si>
  <si>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</si>
  <si>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</si>
  <si>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</si>
  <si>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</si>
  <si>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</si>
  <si>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</si>
  <si>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</si>
  <si>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</si>
  <si>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</si>
  <si>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</si>
  <si>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</si>
  <si>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</si>
  <si>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</si>
  <si>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</si>
  <si>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</si>
  <si>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</si>
  <si>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</si>
  <si>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</si>
  <si>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</si>
  <si>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</si>
  <si>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</si>
  <si>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</si>
  <si>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</si>
  <si>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</si>
  <si>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</si>
  <si>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</si>
  <si>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</si>
  <si>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</si>
  <si>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</si>
  <si>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</si>
  <si>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</si>
  <si>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</si>
  <si>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</si>
  <si>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</si>
  <si>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</si>
  <si>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</si>
  <si>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</si>
  <si>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</si>
  <si>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</si>
  <si>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</si>
  <si>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</si>
  <si>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</si>
  <si>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</si>
  <si>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</si>
  <si>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</si>
  <si>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</si>
  <si>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</si>
  <si>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</si>
  <si>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</si>
  <si>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</si>
  <si>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</si>
  <si>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</si>
  <si>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</si>
  <si>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</si>
  <si>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</si>
  <si>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</si>
  <si>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</si>
  <si>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</si>
  <si>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</si>
  <si>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</si>
  <si>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</si>
  <si>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</si>
  <si>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</si>
  <si>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</si>
  <si>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</si>
  <si>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</si>
  <si>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</si>
  <si>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</si>
  <si>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</si>
  <si>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</si>
  <si>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</si>
  <si>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</si>
  <si>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</si>
  <si>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</si>
  <si>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</si>
  <si>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</si>
  <si>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</si>
  <si>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</si>
  <si>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</si>
  <si>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</si>
  <si>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</si>
  <si>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</si>
  <si>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</si>
  <si>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</si>
  <si>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</si>
  <si>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</si>
  <si>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</si>
  <si>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</si>
  <si>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</si>
  <si>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</si>
  <si>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</si>
  <si>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</si>
  <si>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</si>
  <si>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</si>
  <si>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</si>
  <si>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</si>
  <si>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</si>
  <si>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</si>
  <si>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</si>
  <si>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</si>
  <si>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</si>
  <si>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</si>
  <si>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</si>
  <si>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</si>
  <si>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</si>
  <si>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</si>
  <si>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</si>
  <si>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</si>
  <si>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</si>
  <si>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</si>
  <si>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</si>
  <si>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</si>
  <si>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</si>
  <si>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</si>
  <si>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</si>
  <si>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</si>
  <si>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</si>
  <si>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</si>
  <si>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</si>
  <si>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</si>
  <si>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</si>
  <si>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</si>
  <si>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</si>
  <si>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</si>
  <si>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</si>
  <si>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</si>
  <si>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</si>
  <si>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</si>
  <si>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</si>
  <si>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</si>
  <si>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</si>
  <si>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</si>
  <si>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</si>
  <si>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</si>
  <si>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</si>
  <si>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</si>
  <si>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</si>
  <si>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</si>
  <si>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</si>
  <si>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</si>
  <si>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</si>
  <si>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</si>
  <si>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</si>
  <si>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</si>
  <si>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</si>
  <si>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</si>
  <si>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</si>
  <si>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</si>
  <si>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</si>
  <si>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</si>
  <si>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</si>
  <si>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</si>
  <si>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</si>
  <si>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</si>
  <si>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</si>
  <si>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</si>
  <si>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</si>
  <si>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</si>
  <si>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</si>
  <si>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</si>
  <si>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</si>
  <si>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</si>
  <si>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</si>
  <si>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</si>
  <si>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</si>
  <si>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</si>
  <si>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</si>
  <si>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</si>
  <si>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</si>
  <si>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</si>
  <si>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</si>
  <si>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</si>
  <si>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</si>
  <si>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</si>
  <si>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</si>
  <si>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</si>
  <si>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</si>
  <si>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</si>
  <si>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</si>
  <si>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</si>
  <si>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</si>
  <si>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</si>
  <si>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</si>
  <si>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</si>
  <si>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</si>
  <si>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</si>
  <si>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</si>
  <si>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</si>
  <si>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</si>
  <si>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</si>
  <si>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</si>
  <si>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</si>
  <si>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</si>
  <si>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</si>
  <si>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</si>
  <si>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</si>
  <si>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</si>
  <si>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</si>
  <si>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</si>
  <si>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</si>
  <si>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</si>
  <si>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</si>
  <si>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</si>
  <si>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</si>
  <si>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</si>
  <si>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</si>
  <si>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</si>
  <si>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</si>
  <si>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</si>
  <si>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</si>
  <si>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</si>
  <si>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</si>
  <si>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</si>
  <si>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</si>
  <si>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</si>
  <si>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</si>
  <si>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</si>
  <si>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</si>
  <si>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</si>
  <si>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</si>
  <si>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</si>
  <si>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</si>
  <si>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</si>
  <si>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</si>
  <si>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</si>
  <si>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</si>
  <si>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</si>
  <si>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</si>
  <si>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</si>
  <si>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</si>
  <si>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</si>
  <si>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</si>
  <si>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</si>
  <si>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</si>
  <si>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</si>
  <si>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</si>
  <si>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</si>
  <si>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</si>
  <si>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</si>
  <si>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</si>
  <si>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</si>
  <si>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</si>
  <si>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</si>
  <si>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</si>
  <si>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</si>
  <si>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</si>
  <si>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</si>
  <si>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</si>
  <si>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</si>
  <si>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</si>
  <si>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</si>
  <si>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</si>
  <si>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</si>
  <si>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</si>
  <si>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</si>
  <si>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</si>
  <si>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</si>
  <si>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</si>
  <si>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</si>
  <si>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</si>
  <si>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</si>
  <si>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</si>
  <si>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</si>
  <si>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</si>
  <si>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</si>
  <si>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</si>
  <si>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</si>
  <si>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</si>
  <si>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</si>
  <si>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</si>
  <si>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</si>
  <si>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</si>
  <si>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</si>
  <si>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</si>
  <si>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</si>
  <si>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</si>
  <si>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</si>
  <si>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</si>
  <si>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</si>
  <si>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</si>
  <si>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</si>
  <si>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</si>
  <si>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</si>
  <si>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</si>
  <si>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</si>
  <si>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</si>
  <si>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</si>
  <si>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</si>
  <si>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</si>
  <si>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</si>
  <si>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</si>
  <si>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</si>
  <si>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</si>
  <si>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</si>
  <si>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</si>
  <si>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</si>
  <si>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</si>
  <si>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</si>
  <si>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</si>
  <si>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</si>
  <si>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</si>
  <si>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</si>
  <si>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</si>
  <si>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</si>
  <si>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</si>
  <si>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</si>
  <si>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</si>
  <si>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</si>
  <si>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</si>
  <si>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</si>
  <si>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</si>
  <si>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</si>
  <si>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</si>
  <si>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</si>
  <si>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</si>
  <si>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</si>
  <si>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</si>
  <si>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</si>
  <si>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</si>
  <si>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</si>
  <si>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</si>
  <si>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</si>
  <si>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</si>
  <si>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</si>
  <si>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</si>
  <si>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</si>
  <si>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</si>
  <si>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</si>
  <si>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</si>
  <si>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</si>
  <si>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</si>
  <si>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</si>
  <si>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</si>
  <si>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</si>
  <si>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</si>
  <si>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</si>
  <si>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</si>
  <si>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</si>
  <si>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</si>
  <si>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</si>
  <si>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</si>
  <si>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</si>
  <si>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</si>
  <si>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</si>
  <si>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</si>
  <si>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</si>
  <si>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</si>
  <si>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</si>
  <si>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</si>
  <si>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</si>
  <si>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</si>
  <si>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</si>
  <si>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</si>
  <si>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</si>
  <si>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</si>
  <si>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</si>
  <si>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</si>
  <si>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</si>
  <si>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</si>
  <si>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</si>
  <si>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</si>
  <si>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</si>
  <si>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</si>
  <si>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</si>
  <si>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</si>
  <si>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</si>
  <si>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</si>
  <si>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</si>
  <si>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</si>
  <si>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</si>
  <si>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</si>
  <si>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</si>
  <si>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</si>
  <si>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</si>
  <si>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</si>
  <si>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</si>
  <si>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</si>
  <si>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</si>
  <si>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</si>
  <si>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</si>
  <si>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</si>
  <si>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</si>
  <si>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</si>
  <si>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</si>
  <si>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</si>
  <si>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</si>
  <si>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</si>
  <si>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</si>
  <si>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</si>
  <si>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</si>
  <si>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</si>
  <si>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</si>
  <si>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</si>
  <si>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</si>
  <si>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</si>
  <si>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</si>
  <si>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</si>
  <si>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</si>
  <si>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</si>
  <si>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</si>
  <si>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</si>
  <si>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</si>
  <si>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</si>
  <si>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</si>
  <si>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</si>
  <si>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</si>
  <si>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</si>
  <si>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</si>
  <si>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</si>
  <si>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</si>
  <si>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</si>
  <si>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</si>
  <si>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</si>
  <si>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</si>
  <si>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</si>
  <si>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</si>
  <si>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</si>
  <si>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</si>
  <si>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</si>
  <si>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</si>
  <si>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</si>
  <si>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</si>
  <si>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</si>
  <si>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</si>
  <si>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</si>
  <si>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</si>
  <si>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</si>
  <si>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</si>
  <si>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</si>
  <si>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</si>
  <si>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</si>
  <si>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</si>
  <si>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</si>
  <si>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</si>
  <si>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</si>
  <si>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</si>
  <si>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</si>
  <si>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</si>
  <si>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</si>
  <si>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</si>
  <si>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</si>
  <si>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</si>
  <si>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</si>
  <si>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</si>
  <si>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</si>
  <si>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</si>
  <si>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</si>
  <si>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</si>
  <si>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</si>
  <si>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</si>
  <si>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</si>
  <si>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</si>
  <si>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</si>
  <si>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</si>
  <si>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</si>
  <si>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</si>
  <si>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</si>
  <si>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</si>
  <si>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</si>
  <si>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</si>
  <si>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</si>
  <si>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</si>
  <si>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</si>
  <si>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</si>
  <si>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</si>
  <si>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</si>
  <si>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</si>
  <si>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</si>
  <si>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</si>
  <si>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</si>
  <si>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</si>
  <si>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</si>
  <si>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</si>
  <si>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</si>
  <si>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</si>
  <si>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</si>
  <si>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</si>
  <si>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</si>
  <si>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</si>
  <si>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</si>
  <si>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</si>
  <si>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</si>
  <si>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</si>
  <si>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</si>
  <si>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</si>
  <si>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</si>
  <si>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</si>
  <si>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</si>
  <si>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</si>
  <si>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</si>
  <si>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</si>
  <si>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</si>
  <si>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</si>
  <si>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</si>
  <si>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</si>
  <si>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</si>
  <si>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</si>
  <si>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</si>
  <si>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</si>
  <si>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</si>
  <si>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</si>
  <si>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</si>
  <si>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</si>
  <si>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</si>
  <si>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</si>
  <si>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</si>
  <si>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</si>
  <si>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</si>
  <si>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</si>
  <si>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</si>
  <si>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</si>
  <si>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</si>
  <si>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</si>
  <si>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</si>
  <si>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</si>
  <si>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</si>
  <si>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</si>
  <si>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</si>
  <si>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</si>
  <si>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</si>
  <si>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</si>
  <si>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</si>
  <si>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</si>
  <si>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</si>
  <si>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</si>
  <si>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</si>
  <si>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</si>
  <si>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</si>
  <si>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</si>
  <si>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</si>
  <si>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</si>
  <si>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</si>
  <si>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</si>
  <si>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</si>
  <si>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</si>
  <si>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</si>
  <si>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</si>
  <si>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</si>
  <si>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</si>
  <si>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</si>
  <si>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</si>
  <si>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</si>
  <si>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</si>
  <si>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</si>
  <si>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</si>
  <si>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</si>
  <si>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</si>
  <si>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</si>
  <si>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</si>
  <si>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</si>
  <si>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</si>
  <si>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</si>
  <si>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</si>
  <si>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</si>
  <si>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</si>
  <si>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</si>
  <si>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</si>
  <si>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</si>
  <si>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</si>
  <si>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</si>
  <si>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</si>
  <si>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</si>
  <si>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</si>
  <si>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</si>
  <si>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</si>
  <si>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</si>
  <si>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</si>
  <si>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</si>
  <si>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</si>
  <si>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</si>
  <si>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</si>
  <si>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</si>
  <si>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</si>
  <si>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</si>
  <si>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</si>
  <si>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</si>
  <si>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</si>
  <si>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</si>
  <si>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</si>
  <si>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</si>
  <si>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</si>
  <si>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</si>
  <si>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</si>
  <si>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</si>
  <si>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</si>
  <si>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</si>
  <si>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</si>
  <si>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</si>
  <si>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</si>
  <si>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</si>
  <si>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</si>
  <si>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</si>
  <si>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</si>
  <si>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</si>
  <si>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</si>
  <si>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</si>
  <si>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</si>
  <si>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</si>
  <si>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</si>
  <si>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</si>
  <si>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</si>
  <si>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</si>
  <si>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</si>
  <si>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</si>
  <si>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</si>
  <si>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</si>
  <si>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</si>
  <si>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</si>
  <si>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</si>
  <si>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</si>
  <si>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</si>
  <si>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</si>
  <si>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</si>
  <si>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</si>
  <si>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</si>
  <si>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</si>
  <si>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</si>
  <si>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</si>
  <si>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</si>
  <si>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</si>
  <si>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</si>
  <si>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</si>
  <si>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</si>
  <si>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</si>
  <si>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</si>
  <si>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</si>
  <si>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</si>
  <si>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</si>
  <si>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</si>
  <si>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</si>
  <si>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</si>
  <si>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</si>
  <si>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</si>
  <si>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</si>
  <si>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</si>
  <si>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</si>
  <si>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</si>
  <si>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</si>
  <si>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</si>
  <si>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</si>
  <si>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</si>
  <si>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</si>
  <si>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</si>
  <si>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</si>
  <si>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</si>
  <si>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</si>
  <si>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</si>
  <si>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</si>
  <si>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</si>
  <si>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</si>
  <si>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</si>
  <si>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</si>
  <si>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</si>
  <si>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</si>
  <si>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</si>
  <si>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</si>
  <si>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</si>
  <si>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</si>
  <si>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</si>
  <si>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</si>
  <si>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</si>
  <si>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</si>
  <si>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</si>
  <si>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</si>
  <si>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</si>
  <si>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</si>
  <si>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</si>
  <si>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</si>
  <si>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</si>
  <si>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</si>
  <si>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</si>
  <si>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</si>
  <si>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</si>
  <si>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</si>
  <si>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</si>
  <si>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</si>
  <si>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</si>
  <si>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</si>
  <si>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</si>
  <si>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</si>
  <si>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</si>
  <si>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</si>
  <si>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</si>
  <si>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</si>
  <si>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</si>
  <si>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</si>
  <si>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</si>
  <si>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</si>
  <si>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</si>
  <si>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</si>
  <si>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</si>
  <si>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</si>
  <si>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</si>
  <si>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</si>
  <si>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</si>
  <si>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</si>
  <si>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</si>
  <si>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</si>
  <si>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</si>
  <si>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</si>
  <si>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</si>
  <si>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</si>
  <si>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</si>
  <si>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</si>
  <si>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</si>
  <si>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</si>
  <si>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</si>
  <si>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</si>
  <si>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</si>
  <si>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</si>
  <si>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</si>
  <si>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</si>
  <si>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</si>
  <si>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</si>
  <si>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</si>
  <si>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</si>
  <si>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</si>
  <si>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</si>
  <si>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</si>
  <si>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</si>
  <si>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</si>
  <si>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</si>
  <si>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</si>
  <si>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</si>
  <si>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</si>
  <si>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</si>
  <si>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</si>
  <si>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</si>
  <si>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</si>
  <si>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</si>
  <si>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</si>
  <si>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</si>
  <si>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</si>
  <si>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</si>
  <si>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</si>
  <si>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</si>
  <si>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</si>
  <si>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</si>
  <si>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</si>
  <si>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</si>
  <si>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</si>
  <si>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</si>
  <si>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</si>
  <si>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</si>
  <si>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</si>
  <si>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</si>
  <si>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</si>
  <si>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</si>
  <si>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</si>
  <si>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</si>
  <si>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</si>
  <si>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</si>
  <si>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</si>
  <si>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</si>
  <si>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</si>
  <si>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</si>
  <si>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</si>
  <si>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</si>
  <si>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</si>
  <si>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</si>
  <si>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</si>
  <si>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</si>
  <si>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</si>
  <si>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</si>
  <si>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</si>
  <si>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</si>
  <si>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</si>
  <si>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</si>
  <si>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</si>
  <si>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</si>
  <si>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</si>
  <si>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</si>
  <si>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</si>
  <si>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</si>
  <si>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</si>
  <si>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</si>
  <si>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</si>
  <si>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</si>
  <si>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</si>
  <si>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</si>
  <si>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</si>
  <si>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</si>
  <si>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</si>
  <si>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</si>
  <si>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</si>
  <si>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</si>
  <si>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</si>
  <si>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</si>
  <si>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</si>
  <si>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</si>
  <si>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</si>
  <si>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</si>
  <si>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</si>
  <si>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</si>
  <si>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</si>
  <si>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</si>
  <si>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</si>
  <si>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</si>
  <si>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</si>
  <si>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</si>
  <si>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</si>
  <si>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</si>
  <si>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</si>
  <si>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</si>
  <si>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</si>
  <si>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</si>
  <si>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</si>
  <si>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</si>
  <si>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</si>
  <si>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</si>
  <si>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</si>
  <si>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</si>
  <si>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</si>
  <si>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</si>
  <si>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</si>
  <si>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</si>
  <si>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</si>
  <si>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</si>
  <si>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</si>
  <si>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</si>
  <si>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</si>
  <si>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</si>
  <si>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</si>
  <si>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</si>
  <si>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</si>
  <si>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</si>
  <si>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</si>
  <si>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</si>
  <si>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</si>
  <si>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</si>
  <si>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</si>
  <si>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</si>
  <si>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</si>
  <si>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</si>
  <si>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</si>
  <si>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</si>
  <si>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</si>
  <si>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</si>
  <si>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</si>
  <si>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</si>
  <si>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</si>
  <si>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</si>
  <si>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</si>
  <si>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</si>
  <si>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</si>
  <si>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</si>
  <si>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</si>
  <si>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</si>
  <si>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</si>
  <si>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</si>
  <si>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</si>
  <si>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</si>
  <si>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</si>
  <si>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</si>
  <si>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</si>
  <si>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</si>
  <si>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</si>
  <si>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</si>
  <si>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</si>
  <si>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</si>
  <si>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</si>
  <si>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</si>
  <si>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</si>
  <si>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</si>
  <si>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</si>
  <si>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</si>
  <si>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</si>
  <si>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</si>
  <si>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</si>
  <si>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</si>
  <si>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</si>
  <si>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</si>
  <si>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</si>
  <si>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</si>
  <si>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</si>
  <si>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</si>
  <si>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</si>
  <si>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</si>
  <si>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</si>
  <si>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</si>
  <si>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</si>
  <si>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</si>
  <si>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</si>
  <si>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</si>
  <si>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</si>
  <si>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</si>
  <si>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</si>
  <si>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</si>
  <si>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</si>
  <si>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</si>
  <si>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</si>
  <si>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</si>
  <si>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</si>
  <si>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</si>
  <si>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</si>
  <si>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</si>
  <si>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</si>
  <si>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</si>
  <si>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</si>
  <si>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</si>
  <si>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</si>
  <si>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</si>
  <si>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</si>
  <si>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</si>
  <si>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</si>
  <si>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</si>
  <si>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</si>
  <si>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</si>
  <si>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</si>
  <si>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</si>
  <si>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</si>
  <si>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</si>
  <si>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</si>
  <si>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</si>
  <si>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</si>
  <si>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</si>
  <si>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</si>
  <si>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</si>
  <si>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</si>
  <si>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</si>
  <si>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</si>
  <si>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</si>
  <si>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</si>
  <si>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</si>
  <si>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</si>
  <si>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</si>
  <si>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</si>
  <si>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</si>
  <si>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</si>
  <si>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</si>
  <si>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</si>
  <si>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</si>
  <si>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</si>
  <si>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</si>
  <si>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</si>
  <si>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</si>
  <si>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</si>
  <si>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</si>
  <si>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</si>
  <si>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</si>
  <si>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</si>
  <si>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</si>
  <si>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</si>
  <si>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</si>
  <si>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</si>
  <si>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</si>
  <si>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</si>
  <si>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</si>
  <si>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</si>
  <si>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</si>
  <si>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</si>
  <si>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</si>
  <si>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</si>
  <si>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</si>
  <si>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</si>
  <si>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</si>
  <si>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</si>
  <si>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</si>
  <si>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</si>
  <si>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</si>
  <si>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</si>
  <si>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</si>
  <si>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</si>
  <si>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</si>
  <si>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</si>
  <si>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</si>
  <si>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</si>
  <si>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</si>
  <si>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</si>
  <si>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</si>
  <si>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</si>
  <si>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</si>
  <si>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</si>
  <si>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</si>
  <si>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</si>
  <si>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</si>
  <si>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</si>
  <si>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</si>
  <si>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</si>
  <si>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</si>
  <si>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</si>
  <si>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</si>
  <si>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</si>
  <si>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</si>
  <si>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</si>
  <si>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</si>
  <si>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</si>
  <si>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</si>
  <si>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</si>
  <si>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</si>
  <si>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</si>
  <si>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</si>
  <si>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</si>
  <si>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</si>
  <si>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</si>
  <si>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</si>
  <si>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</si>
  <si>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</si>
  <si>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</si>
  <si>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</si>
  <si>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</si>
  <si>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</si>
  <si>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</si>
  <si>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</si>
  <si>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</si>
  <si>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</si>
  <si>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</si>
  <si>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</si>
  <si>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</si>
  <si>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</si>
  <si>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</si>
  <si>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</si>
  <si>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</si>
  <si>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</si>
  <si>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</si>
  <si>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</si>
  <si>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</si>
  <si>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</si>
  <si>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</si>
  <si>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</si>
  <si>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</si>
  <si>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</si>
  <si>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</si>
  <si>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</si>
  <si>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</si>
  <si>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</si>
  <si>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</si>
  <si>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</si>
  <si>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</si>
  <si>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</si>
  <si>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</si>
  <si>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</si>
  <si>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</si>
  <si>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</si>
  <si>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</si>
  <si>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</si>
  <si>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</si>
  <si>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</si>
  <si>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</si>
  <si>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</si>
  <si>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</si>
  <si>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</si>
  <si>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</si>
  <si>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</si>
  <si>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</si>
  <si>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</si>
  <si>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</si>
  <si>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</si>
  <si>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</si>
  <si>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</si>
  <si>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</si>
  <si>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</si>
  <si>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</si>
  <si>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</si>
  <si>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</si>
  <si>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</si>
  <si>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</si>
  <si>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</si>
  <si>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</si>
  <si>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</si>
  <si>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</si>
  <si>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</si>
  <si>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</si>
  <si>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</si>
  <si>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</si>
  <si>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</si>
  <si>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</si>
  <si>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</si>
  <si>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</si>
  <si>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</si>
  <si>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</si>
  <si>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</si>
  <si>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</si>
  <si>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</si>
  <si>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</si>
  <si>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</si>
  <si>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</si>
  <si>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</si>
  <si>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</si>
  <si>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</si>
  <si>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</si>
  <si>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</si>
  <si>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</si>
  <si>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</si>
  <si>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</si>
  <si>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</si>
  <si>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</si>
  <si>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</si>
  <si>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</si>
  <si>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</si>
  <si>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</si>
  <si>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</si>
  <si>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</si>
  <si>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</si>
  <si>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</si>
  <si>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</si>
  <si>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</si>
  <si>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</si>
  <si>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</si>
  <si>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</si>
  <si>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</si>
  <si>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</si>
  <si>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</si>
  <si>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</si>
  <si>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</si>
  <si>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</si>
  <si>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</si>
  <si>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</si>
  <si>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</si>
  <si>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</si>
  <si>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</si>
  <si>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</si>
  <si>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</si>
  <si>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</si>
  <si>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</si>
  <si>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</si>
  <si>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</si>
  <si>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</si>
  <si>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</si>
  <si>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</si>
  <si>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</si>
  <si>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</si>
  <si>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</si>
  <si>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</si>
  <si>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</si>
  <si>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</si>
  <si>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</si>
  <si>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</si>
  <si>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</si>
  <si>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</si>
  <si>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</si>
  <si>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</si>
  <si>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</si>
  <si>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</si>
  <si>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</si>
  <si>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</si>
  <si>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</si>
  <si>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</si>
  <si>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</si>
  <si>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</si>
  <si>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</si>
  <si>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</si>
  <si>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</si>
  <si>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</si>
  <si>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</si>
  <si>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</si>
  <si>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</si>
  <si>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</si>
  <si>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</si>
  <si>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</si>
  <si>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</si>
  <si>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</si>
  <si>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</si>
  <si>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</si>
  <si>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</si>
  <si>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</si>
  <si>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</si>
  <si>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</si>
  <si>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</si>
  <si>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</si>
  <si>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</si>
  <si>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</si>
  <si>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</si>
  <si>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</si>
  <si>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</si>
  <si>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</si>
  <si>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</si>
  <si>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</si>
  <si>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</si>
  <si>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</si>
  <si>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</si>
  <si>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</si>
  <si>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</si>
  <si>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</si>
  <si>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</si>
  <si>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</si>
  <si>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</si>
  <si>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</si>
  <si>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</si>
  <si>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</si>
  <si>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</si>
  <si>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</si>
  <si>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</si>
  <si>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</si>
  <si>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</si>
  <si>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</si>
  <si>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</si>
  <si>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</si>
  <si>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</si>
  <si>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</si>
  <si>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</si>
  <si>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</si>
  <si>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</si>
  <si>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</si>
  <si>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</si>
  <si>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</si>
  <si>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</si>
  <si>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</si>
  <si>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</si>
  <si>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</si>
  <si>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</si>
  <si>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</si>
  <si>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</si>
  <si>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</si>
  <si>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</si>
  <si>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</si>
  <si>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</si>
  <si>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</si>
  <si>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</si>
  <si>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</si>
  <si>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</si>
  <si>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</si>
  <si>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</si>
  <si>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</si>
  <si>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</si>
  <si>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</si>
  <si>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</si>
  <si>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</si>
  <si>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</si>
  <si>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</si>
  <si>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</si>
  <si>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</si>
  <si>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</si>
  <si>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</si>
  <si>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</si>
  <si>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</si>
  <si>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</si>
  <si>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</si>
  <si>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</si>
  <si>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</si>
  <si>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</si>
  <si>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</si>
  <si>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</si>
  <si>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</si>
  <si>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</si>
  <si>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</si>
  <si>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</si>
  <si>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</si>
  <si>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</si>
  <si>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</si>
  <si>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</si>
  <si>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</si>
  <si>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</si>
  <si>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</si>
  <si>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</si>
  <si>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</si>
  <si>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</si>
  <si>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</si>
  <si>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</si>
  <si>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</si>
  <si>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</si>
  <si>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</si>
  <si>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</si>
  <si>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</si>
  <si>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</si>
  <si>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</si>
  <si>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</si>
  <si>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</si>
  <si>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</si>
  <si>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</si>
  <si>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</si>
  <si>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</si>
  <si>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</si>
  <si>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</si>
  <si>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</si>
  <si>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</si>
  <si>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</si>
  <si>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</si>
  <si>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</si>
  <si>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</si>
  <si>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</si>
  <si>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</si>
  <si>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</si>
  <si>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</si>
  <si>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</si>
  <si>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</si>
  <si>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</si>
  <si>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</si>
  <si>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</si>
  <si>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</si>
  <si>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</si>
  <si>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</si>
  <si>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</si>
  <si>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</si>
  <si>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</si>
  <si>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</si>
  <si>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</si>
  <si>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</si>
  <si>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</si>
  <si>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</si>
  <si>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</si>
  <si>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</si>
  <si>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</si>
  <si>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</si>
  <si>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</si>
  <si>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</si>
  <si>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</si>
  <si>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</si>
  <si>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</si>
  <si>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</si>
  <si>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</si>
  <si>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</si>
  <si>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</si>
  <si>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</si>
  <si>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</si>
  <si>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</si>
  <si>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</si>
  <si>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</si>
  <si>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</si>
  <si>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</si>
  <si>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</si>
  <si>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</si>
  <si>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</si>
  <si>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</si>
  <si>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</si>
  <si>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</si>
  <si>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</si>
  <si>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</si>
  <si>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</si>
  <si>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</si>
  <si>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</si>
  <si>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</si>
  <si>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</si>
  <si>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</si>
  <si>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</si>
  <si>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</si>
  <si>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</si>
  <si>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</si>
  <si>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</si>
  <si>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</si>
  <si>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</si>
  <si>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</si>
  <si>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</si>
  <si>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</si>
  <si>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</si>
  <si>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</si>
  <si>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</si>
  <si>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</si>
  <si>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</si>
  <si>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</si>
  <si>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</si>
  <si>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</si>
  <si>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</si>
  <si>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</si>
  <si>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</si>
  <si>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</si>
  <si>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</si>
  <si>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</si>
  <si>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</si>
  <si>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</si>
  <si>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</si>
  <si>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</si>
  <si>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</si>
  <si>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</si>
  <si>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</si>
  <si>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</si>
  <si>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</si>
  <si>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</si>
  <si>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</si>
  <si>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</si>
  <si>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</si>
  <si>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</si>
  <si>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</si>
  <si>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</si>
  <si>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</si>
  <si>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</si>
  <si>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</si>
  <si>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</si>
  <si>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</si>
  <si>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</si>
  <si>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</si>
  <si>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</si>
  <si>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</si>
  <si>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</si>
  <si>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</si>
  <si>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</si>
  <si>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</si>
  <si>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</si>
  <si>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</si>
  <si>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</si>
  <si>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</si>
  <si>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</si>
  <si>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</si>
  <si>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</si>
  <si>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</si>
  <si>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</si>
  <si>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</si>
  <si>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</si>
  <si>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</si>
  <si>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</si>
  <si>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</si>
  <si>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</si>
  <si>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</si>
  <si>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</si>
  <si>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</si>
  <si>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</si>
  <si>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</si>
  <si>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</si>
  <si>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</si>
  <si>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</si>
  <si>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</si>
  <si>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</si>
  <si>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</si>
  <si>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</si>
  <si>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</si>
  <si>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</si>
  <si>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</si>
  <si>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</si>
  <si>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</si>
  <si>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</si>
  <si>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</si>
  <si>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</si>
  <si>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</si>
  <si>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</si>
  <si>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</si>
  <si>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</si>
  <si>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</si>
  <si>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</si>
  <si>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</si>
  <si>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</si>
  <si>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</si>
  <si>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</si>
  <si>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</si>
  <si>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</si>
  <si>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</si>
  <si>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</si>
  <si>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</si>
  <si>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</si>
  <si>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</si>
  <si>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</si>
  <si>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</si>
  <si>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</si>
  <si>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</si>
  <si>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</si>
  <si>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</si>
  <si>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</si>
  <si>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</si>
  <si>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</si>
  <si>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</si>
  <si>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</si>
  <si>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</si>
  <si>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</si>
  <si>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</si>
  <si>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</si>
  <si>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</si>
  <si>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</si>
  <si>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</si>
  <si>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</si>
  <si>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</si>
  <si>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</si>
  <si>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</si>
  <si>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</si>
  <si>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</si>
  <si>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</si>
  <si>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</si>
  <si>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</si>
  <si>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</si>
  <si>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</si>
  <si>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</si>
  <si>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</si>
  <si>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</si>
  <si>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</si>
  <si>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</si>
  <si>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</si>
  <si>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</si>
  <si>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</si>
  <si>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</si>
  <si>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</si>
  <si>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</si>
  <si>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</si>
  <si>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</si>
  <si>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</si>
  <si>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</si>
  <si>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</si>
  <si>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</si>
  <si>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</si>
  <si>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</si>
  <si>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</si>
  <si>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</si>
  <si>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</si>
  <si>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</si>
  <si>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</si>
  <si>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</si>
  <si>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</si>
  <si>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</si>
  <si>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</si>
  <si>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</si>
  <si>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</si>
  <si>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</si>
  <si>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</si>
  <si>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</si>
  <si>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</si>
  <si>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</si>
  <si>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</si>
  <si>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</si>
  <si>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</si>
  <si>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</si>
  <si>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</si>
  <si>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</si>
  <si>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</si>
  <si>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</si>
  <si>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</si>
  <si>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</si>
  <si>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</si>
  <si>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</si>
  <si>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</si>
  <si>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</si>
  <si>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</si>
  <si>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</si>
  <si>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</si>
  <si>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</si>
  <si>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</si>
  <si>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</si>
  <si>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</si>
  <si>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</si>
  <si>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</si>
  <si>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</si>
  <si>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</si>
  <si>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</si>
  <si>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</si>
  <si>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</si>
  <si>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</si>
  <si>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</si>
  <si>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</si>
  <si>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</si>
  <si>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</si>
  <si>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</si>
  <si>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</si>
  <si>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</si>
  <si>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</si>
  <si>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</si>
  <si>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</si>
  <si>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</si>
  <si>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</si>
  <si>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</si>
  <si>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</si>
  <si>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</si>
  <si>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</si>
  <si>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</si>
  <si>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</si>
  <si>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</si>
  <si>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</si>
  <si>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</si>
  <si>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</si>
  <si>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</si>
  <si>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</si>
  <si>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</si>
  <si>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</si>
  <si>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</si>
  <si>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</si>
  <si>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</si>
  <si>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</si>
  <si>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</si>
  <si>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</si>
  <si>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</si>
  <si>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</si>
  <si>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</si>
  <si>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</si>
  <si>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</si>
  <si>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</si>
  <si>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</si>
  <si>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</si>
  <si>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</si>
  <si>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</si>
  <si>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</si>
  <si>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</si>
  <si>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</si>
  <si>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</si>
  <si>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</si>
  <si>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</si>
  <si>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</si>
  <si>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</si>
  <si>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</si>
  <si>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</si>
  <si>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</si>
  <si>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</si>
  <si>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</si>
  <si>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</si>
  <si>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</si>
  <si>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</si>
  <si>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</si>
  <si>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</si>
  <si>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</si>
  <si>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</si>
  <si>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</si>
  <si>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</si>
  <si>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</si>
  <si>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</si>
  <si>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</si>
  <si>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</si>
  <si>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</si>
  <si>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</si>
  <si>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</si>
  <si>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</si>
  <si>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</si>
  <si>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</si>
  <si>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</si>
  <si>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</si>
  <si>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</si>
  <si>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</si>
  <si>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</si>
  <si>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</si>
  <si>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</si>
  <si>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</si>
  <si>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</si>
  <si>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</si>
  <si>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</si>
  <si>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</si>
  <si>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</si>
  <si>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</si>
  <si>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</si>
  <si>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</si>
  <si>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</si>
  <si>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</si>
  <si>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</si>
  <si>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</si>
  <si>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</si>
  <si>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</si>
  <si>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</si>
  <si>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</si>
  <si>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</si>
  <si>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</si>
  <si>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</si>
  <si>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</si>
  <si>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</si>
  <si>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</si>
  <si>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</si>
  <si>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</si>
  <si>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</si>
  <si>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</si>
  <si>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</si>
  <si>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</si>
  <si>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</si>
  <si>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</si>
  <si>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</si>
  <si>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</si>
  <si>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</si>
  <si>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</si>
  <si>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</si>
  <si>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</si>
  <si>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</si>
  <si>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</si>
  <si>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</si>
  <si>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</si>
  <si>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</si>
  <si>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</si>
  <si>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</si>
  <si>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</si>
  <si>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</si>
  <si>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</si>
  <si>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</si>
  <si>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</si>
  <si>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</si>
  <si>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</si>
  <si>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</si>
  <si>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</si>
  <si>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</si>
  <si>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</si>
  <si>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</si>
  <si>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</si>
  <si>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</si>
  <si>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</si>
  <si>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</si>
  <si>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</si>
  <si>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</si>
  <si>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</si>
  <si>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</si>
  <si>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</si>
  <si>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</si>
  <si>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</si>
  <si>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</si>
  <si>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</si>
  <si>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</si>
  <si>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</si>
  <si>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</si>
  <si>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</si>
  <si>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</si>
  <si>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</si>
  <si>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</si>
  <si>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</si>
  <si>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</si>
  <si>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</si>
  <si>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</si>
  <si>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</si>
  <si>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</si>
  <si>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</si>
  <si>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</si>
  <si>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</si>
  <si>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</si>
  <si>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</si>
  <si>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</si>
  <si>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</si>
  <si>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</si>
  <si>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</si>
  <si>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</si>
  <si>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</si>
  <si>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</si>
  <si>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</si>
  <si>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</si>
  <si>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</si>
  <si>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</si>
  <si>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</si>
  <si>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</si>
  <si>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</si>
  <si>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</si>
  <si>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</si>
  <si>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</si>
  <si>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</si>
  <si>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</si>
  <si>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</si>
  <si>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</si>
  <si>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</si>
  <si>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</si>
  <si>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</si>
  <si>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</si>
  <si>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</si>
  <si>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</si>
  <si>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</si>
  <si>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</si>
  <si>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</si>
  <si>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</si>
  <si>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</si>
  <si>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</si>
  <si>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</si>
  <si>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</si>
  <si>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</si>
  <si>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</si>
  <si>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</si>
  <si>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</si>
  <si>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</si>
  <si>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</si>
  <si>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</si>
  <si>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</si>
  <si>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</si>
  <si>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</si>
  <si>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</si>
  <si>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</si>
  <si>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</si>
  <si>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</si>
  <si>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</si>
  <si>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</si>
  <si>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</si>
  <si>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</si>
  <si>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</si>
  <si>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</si>
  <si>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</si>
  <si>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</si>
  <si>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</si>
  <si>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</si>
  <si>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</si>
  <si>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</si>
  <si>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</si>
  <si>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</si>
  <si>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</si>
  <si>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</si>
  <si>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</si>
  <si>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</si>
  <si>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</si>
  <si>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</si>
  <si>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</si>
  <si>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</si>
  <si>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</si>
  <si>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</si>
  <si>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</si>
  <si>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</si>
  <si>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</si>
  <si>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</si>
  <si>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</si>
  <si>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</si>
  <si>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</si>
  <si>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</si>
  <si>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</si>
  <si>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</si>
  <si>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</si>
  <si>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</si>
  <si>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</si>
  <si>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</si>
  <si>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</si>
  <si>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</si>
  <si>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</si>
  <si>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</si>
  <si>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</si>
  <si>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</si>
  <si>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</si>
  <si>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</si>
  <si>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</si>
  <si>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</si>
  <si>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</si>
  <si>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</si>
  <si>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</si>
  <si>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</si>
  <si>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</si>
  <si>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</si>
  <si>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</si>
  <si>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</si>
  <si>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</si>
  <si>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</si>
  <si>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</si>
  <si>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</si>
  <si>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</si>
  <si>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</si>
  <si>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</si>
  <si>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</si>
  <si>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</si>
  <si>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</si>
  <si>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</si>
  <si>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</si>
  <si>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</si>
  <si>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</si>
  <si>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</si>
  <si>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</si>
  <si>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</si>
  <si>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</si>
  <si>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</si>
  <si>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</si>
  <si>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</si>
  <si>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</si>
  <si>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</si>
  <si>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</si>
  <si>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</si>
  <si>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</si>
  <si>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</si>
  <si>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</si>
  <si>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</si>
  <si>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</si>
  <si>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</si>
  <si>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</si>
  <si>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</si>
  <si>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</si>
  <si>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</si>
  <si>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</si>
  <si>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</si>
  <si>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</si>
  <si>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</si>
  <si>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</si>
  <si>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</si>
  <si>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</si>
  <si>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</si>
  <si>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</si>
  <si>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</si>
  <si>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</si>
  <si>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</si>
  <si>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</si>
  <si>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</si>
  <si>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</si>
  <si>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</si>
  <si>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</si>
  <si>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</si>
  <si>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</si>
  <si>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</si>
  <si>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</si>
  <si>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</si>
  <si>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</si>
  <si>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</si>
  <si>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</si>
  <si>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</si>
  <si>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</si>
  <si>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</si>
  <si>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</si>
  <si>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</si>
  <si>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</si>
  <si>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</si>
  <si>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</si>
  <si>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</si>
  <si>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</si>
  <si>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</si>
  <si>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</si>
  <si>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</si>
  <si>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</si>
  <si>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</si>
  <si>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</si>
  <si>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</si>
  <si>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</si>
  <si>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</si>
  <si>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</si>
  <si>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</si>
  <si>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</si>
  <si>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</si>
  <si>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</si>
  <si>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</si>
  <si>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</si>
  <si>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</si>
  <si>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</si>
  <si>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</si>
  <si>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</si>
  <si>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</si>
  <si>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</si>
  <si>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</si>
  <si>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</si>
  <si>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</si>
  <si>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</si>
  <si>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</si>
  <si>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</si>
  <si>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</si>
  <si>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</si>
  <si>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</si>
  <si>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</si>
  <si>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</si>
  <si>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</si>
  <si>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</si>
  <si>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</si>
  <si>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</si>
  <si>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</si>
  <si>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</si>
  <si>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</si>
  <si>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</si>
  <si>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</si>
  <si>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</si>
  <si>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</si>
  <si>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</si>
  <si>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</si>
  <si>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</si>
  <si>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</si>
  <si>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</si>
  <si>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</si>
  <si>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</si>
  <si>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</si>
  <si>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</si>
  <si>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</si>
  <si>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</si>
  <si>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</si>
  <si>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</si>
  <si>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</si>
  <si>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</si>
  <si>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</si>
  <si>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</si>
  <si>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</si>
  <si>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</si>
  <si>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</si>
  <si>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</si>
  <si>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</si>
  <si>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</si>
  <si>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</si>
  <si>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</si>
  <si>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</si>
  <si>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</si>
  <si>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</si>
  <si>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</si>
  <si>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</si>
  <si>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</si>
  <si>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</si>
  <si>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</si>
  <si>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</si>
  <si>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</si>
  <si>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</si>
  <si>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</si>
  <si>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</si>
  <si>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</si>
  <si>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</si>
  <si>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</si>
  <si>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</si>
  <si>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</si>
  <si>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</si>
  <si>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</si>
  <si>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</si>
  <si>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</si>
  <si>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</si>
  <si>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</si>
  <si>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</si>
  <si>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</si>
  <si>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</si>
  <si>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</si>
  <si>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</si>
  <si>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</si>
  <si>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</si>
  <si>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</si>
  <si>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</si>
  <si>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</si>
  <si>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</si>
  <si>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</si>
  <si>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</si>
  <si>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</si>
  <si>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</si>
  <si>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</si>
  <si>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</si>
  <si>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</si>
  <si>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</si>
  <si>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</si>
  <si>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</si>
  <si>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</si>
  <si>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</si>
  <si>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</si>
  <si>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</si>
  <si>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</si>
  <si>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</si>
  <si>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</si>
  <si>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</si>
  <si>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</si>
  <si>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</si>
  <si>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</si>
  <si>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</si>
  <si>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</si>
  <si>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</si>
  <si>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</si>
  <si>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</si>
  <si>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</si>
  <si>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</si>
  <si>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</si>
  <si>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</si>
  <si>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</si>
  <si>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</si>
  <si>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</si>
  <si>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</si>
  <si>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</si>
  <si>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</si>
  <si>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</si>
  <si>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</si>
  <si>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</si>
  <si>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</si>
  <si>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</si>
  <si>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</si>
  <si>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</si>
  <si>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</si>
  <si>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</si>
  <si>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</si>
  <si>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</si>
  <si>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</si>
  <si>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</si>
  <si>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</si>
  <si>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</si>
  <si>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</si>
  <si>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</si>
  <si>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</si>
  <si>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</si>
  <si>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</si>
  <si>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</si>
  <si>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</si>
  <si>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</si>
  <si>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</si>
  <si>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</si>
  <si>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</si>
  <si>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</si>
  <si>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</si>
  <si>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</si>
  <si>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</si>
  <si>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</si>
  <si>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</si>
  <si>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</si>
  <si>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</si>
  <si>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</si>
  <si>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</si>
  <si>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</si>
  <si>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</si>
  <si>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</si>
  <si>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</si>
  <si>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</si>
  <si>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</si>
  <si>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</si>
  <si>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</si>
  <si>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</si>
  <si>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</si>
  <si>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</si>
  <si>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</si>
  <si>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</si>
  <si>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</si>
  <si>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</si>
  <si>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</si>
  <si>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</si>
  <si>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</si>
  <si>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</si>
  <si>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</si>
  <si>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</si>
  <si>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</si>
  <si>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</si>
  <si>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</si>
  <si>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</si>
  <si>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</si>
  <si>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</si>
  <si>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</si>
  <si>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</si>
  <si>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</si>
  <si>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</si>
  <si>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</si>
  <si>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</si>
  <si>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</si>
  <si>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</si>
  <si>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</si>
  <si>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</si>
  <si>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</si>
  <si>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</si>
  <si>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</si>
  <si>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</si>
  <si>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</si>
  <si>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</si>
  <si>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</si>
  <si>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</si>
  <si>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</si>
  <si>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</si>
  <si>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</si>
  <si>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</si>
  <si>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</si>
  <si>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</si>
  <si>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</si>
  <si>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</si>
  <si>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</si>
  <si>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</si>
  <si>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</si>
  <si>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</si>
  <si>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</si>
  <si>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</si>
  <si>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</si>
  <si>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</si>
  <si>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</si>
  <si>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</si>
  <si>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</si>
  <si>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</si>
  <si>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</si>
  <si>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</si>
  <si>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</si>
  <si>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</si>
  <si>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</si>
  <si>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</si>
  <si>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</si>
  <si>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</si>
  <si>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</si>
  <si>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</si>
  <si>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</si>
  <si>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</si>
  <si>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</si>
  <si>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</si>
  <si>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</si>
  <si>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</si>
  <si>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</si>
  <si>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</si>
  <si>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</si>
  <si>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</si>
  <si>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</si>
  <si>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</si>
  <si>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</si>
  <si>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</si>
  <si>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</si>
  <si>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</si>
  <si>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</si>
  <si>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</si>
  <si>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</si>
  <si>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</si>
  <si>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</si>
  <si>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</si>
  <si>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</si>
  <si>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</si>
  <si>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</si>
  <si>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</si>
  <si>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</si>
  <si>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</si>
  <si>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</si>
  <si>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</si>
  <si>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</si>
  <si>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</si>
  <si>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</si>
  <si>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</si>
  <si>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</si>
  <si>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</si>
  <si>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</si>
  <si>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</si>
  <si>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</si>
  <si>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</si>
  <si>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</si>
  <si>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</si>
  <si>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</si>
  <si>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</si>
  <si>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</si>
  <si>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</si>
  <si>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</si>
  <si>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</si>
  <si>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</si>
  <si>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</si>
  <si>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</si>
  <si>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</si>
  <si>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</si>
  <si>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</si>
  <si>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</si>
  <si>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</si>
  <si>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</si>
  <si>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</si>
  <si>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</si>
  <si>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</si>
  <si>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</si>
  <si>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</si>
  <si>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</si>
  <si>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</si>
  <si>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</si>
  <si>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</si>
  <si>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</si>
  <si>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</si>
  <si>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</si>
  <si>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</si>
  <si>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</si>
  <si>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</si>
  <si>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</si>
  <si>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</si>
  <si>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</si>
  <si>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</si>
  <si>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</si>
  <si>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</si>
  <si>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</si>
  <si>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</si>
  <si>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</si>
  <si>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</si>
  <si>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</si>
  <si>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</si>
  <si>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</si>
  <si>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</si>
  <si>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</si>
  <si>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</si>
  <si>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</si>
  <si>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</si>
  <si>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</si>
  <si>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</si>
  <si>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</si>
  <si>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</si>
  <si>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</si>
  <si>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</si>
  <si>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</si>
  <si>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</si>
  <si>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</si>
  <si>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</si>
  <si>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</si>
  <si>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</si>
  <si>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</si>
  <si>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</si>
  <si>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</si>
  <si>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</si>
  <si>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</si>
  <si>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</si>
  <si>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</si>
  <si>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</si>
  <si>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</si>
  <si>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</si>
  <si>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</si>
  <si>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</si>
  <si>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</si>
  <si>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</si>
  <si>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</si>
  <si>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</si>
  <si>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</si>
  <si>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</si>
  <si>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</si>
  <si>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</si>
  <si>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</si>
  <si>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</si>
  <si>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</si>
  <si>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</si>
  <si>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</si>
  <si>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</si>
  <si>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</si>
  <si>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</si>
  <si>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</si>
  <si>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</si>
  <si>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</si>
  <si>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</si>
  <si>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</si>
  <si>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</si>
  <si>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</si>
  <si>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</si>
  <si>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</si>
  <si>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</si>
  <si>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</si>
  <si>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</si>
  <si>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</si>
  <si>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</si>
  <si>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</si>
  <si>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</si>
  <si>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</si>
  <si>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</si>
  <si>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</si>
  <si>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</si>
  <si>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</si>
  <si>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</si>
  <si>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</si>
  <si>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</si>
  <si>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</si>
  <si>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</si>
  <si>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</si>
  <si>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</si>
  <si>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</si>
  <si>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</si>
  <si>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</si>
  <si>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</si>
  <si>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</si>
  <si>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</si>
  <si>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</si>
  <si>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</si>
  <si>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</si>
  <si>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</si>
  <si>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</si>
  <si>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</si>
  <si>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</si>
  <si>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</si>
  <si>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</si>
  <si>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</si>
  <si>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</si>
  <si>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</si>
  <si>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</si>
  <si>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</si>
  <si>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</si>
  <si>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</si>
  <si>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</si>
  <si>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</si>
  <si>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</si>
  <si>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</si>
  <si>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</si>
  <si>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</si>
  <si>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</si>
  <si>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</si>
  <si>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</si>
  <si>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</si>
  <si>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</si>
  <si>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</si>
  <si>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</si>
  <si>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</si>
  <si>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</si>
  <si>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</si>
  <si>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</si>
  <si>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</si>
  <si>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</si>
  <si>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</si>
  <si>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</si>
  <si>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</si>
  <si>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</si>
  <si>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</si>
  <si>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</si>
  <si>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</si>
  <si>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</si>
  <si>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</si>
  <si>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</si>
  <si>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</si>
  <si>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</si>
  <si>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</si>
  <si>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</si>
  <si>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</si>
  <si>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</si>
  <si>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</si>
  <si>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</si>
  <si>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</si>
  <si>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</si>
  <si>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</si>
  <si>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</si>
  <si>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</si>
  <si>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</si>
  <si>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</si>
  <si>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</si>
  <si>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</si>
  <si>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</si>
  <si>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</si>
  <si>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</si>
  <si>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</si>
  <si>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</si>
  <si>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</si>
  <si>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</si>
  <si>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</si>
  <si>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</si>
  <si>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</si>
  <si>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</si>
  <si>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</si>
  <si>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</si>
  <si>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</si>
  <si>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</si>
  <si>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</si>
  <si>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</si>
  <si>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</si>
  <si>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</si>
  <si>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</si>
  <si>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</si>
  <si>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</si>
  <si>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</si>
  <si>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</si>
  <si>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</si>
  <si>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</si>
  <si>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</si>
  <si>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</si>
  <si>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</si>
  <si>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</si>
  <si>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</si>
  <si>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</si>
  <si>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</si>
  <si>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</si>
  <si>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</si>
  <si>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</si>
  <si>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</si>
  <si>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</si>
  <si>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</si>
  <si>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</si>
  <si>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</si>
  <si>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</si>
  <si>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</si>
  <si>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</si>
  <si>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</si>
  <si>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</si>
  <si>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</si>
  <si>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</si>
  <si>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</si>
  <si>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</si>
  <si>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</si>
  <si>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</si>
  <si>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</si>
  <si>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</si>
  <si>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</si>
  <si>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</si>
  <si>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</si>
  <si>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</si>
  <si>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</si>
  <si>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</si>
  <si>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</si>
  <si>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</si>
  <si>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</si>
  <si>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</si>
  <si>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</si>
  <si>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</si>
  <si>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</si>
  <si>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</si>
  <si>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</si>
  <si>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</si>
  <si>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</si>
  <si>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</si>
  <si>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</si>
  <si>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</si>
  <si>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</si>
  <si>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</si>
  <si>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</si>
  <si>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</si>
  <si>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</si>
  <si>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</si>
  <si>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</si>
  <si>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</si>
  <si>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</si>
  <si>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</si>
  <si>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</si>
  <si>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</si>
  <si>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</si>
  <si>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</si>
  <si>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</si>
  <si>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</si>
  <si>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</si>
  <si>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</si>
  <si>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</si>
  <si>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</si>
  <si>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</si>
  <si>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</si>
  <si>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</si>
  <si>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</si>
  <si>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</si>
  <si>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</si>
  <si>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</si>
  <si>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</si>
  <si>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</si>
  <si>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</si>
  <si>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</si>
  <si>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</si>
  <si>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</si>
  <si>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</si>
  <si>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</si>
  <si>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</si>
  <si>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</si>
  <si>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</si>
  <si>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</si>
  <si>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</si>
  <si>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</si>
  <si>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</si>
  <si>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</si>
  <si>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</si>
  <si>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</si>
  <si>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</si>
  <si>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</si>
  <si>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</si>
  <si>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</si>
  <si>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</si>
  <si>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</si>
  <si>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</si>
  <si>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</si>
  <si>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</si>
  <si>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</si>
  <si>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</si>
  <si>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</si>
  <si>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</si>
  <si>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</si>
  <si>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</si>
  <si>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</si>
  <si>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</si>
  <si>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</si>
  <si>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</si>
  <si>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</si>
  <si>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</si>
  <si>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</si>
  <si>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</si>
  <si>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</si>
  <si>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</si>
  <si>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</si>
  <si>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</si>
  <si>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</si>
  <si>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</si>
  <si>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</si>
  <si>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</si>
  <si>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</si>
  <si>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</si>
  <si>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</si>
  <si>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</si>
  <si>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</si>
  <si>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</si>
  <si>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</si>
  <si>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</si>
  <si>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</si>
  <si>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</si>
  <si>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</si>
  <si>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</si>
  <si>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</si>
  <si>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</si>
  <si>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</si>
  <si>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</si>
  <si>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</si>
  <si>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</si>
  <si>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</si>
  <si>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</si>
  <si>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</si>
  <si>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</si>
  <si>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</si>
  <si>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</si>
  <si>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</si>
  <si>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</si>
  <si>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</si>
  <si>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</si>
  <si>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</si>
  <si>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</si>
  <si>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</si>
  <si>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</si>
  <si>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</si>
  <si>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</si>
  <si>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</si>
  <si>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</si>
  <si>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</si>
  <si>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</si>
  <si>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</si>
  <si>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</si>
  <si>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</si>
  <si>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</si>
  <si>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</si>
  <si>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</si>
  <si>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</si>
  <si>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</si>
  <si>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</si>
  <si>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</si>
  <si>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</si>
  <si>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</si>
  <si>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</si>
  <si>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</si>
  <si>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</si>
  <si>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</si>
  <si>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</si>
  <si>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</si>
  <si>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</si>
  <si>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</si>
  <si>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</si>
  <si>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</si>
  <si>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</si>
  <si>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</si>
  <si>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</si>
  <si>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</si>
  <si>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</si>
  <si>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</si>
  <si>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</si>
  <si>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</si>
  <si>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</si>
  <si>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</si>
  <si>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</si>
  <si>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</si>
  <si>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</si>
  <si>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</si>
  <si>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</si>
  <si>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</si>
  <si>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</si>
  <si>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</si>
  <si>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</si>
  <si>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</si>
  <si>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</si>
  <si>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</si>
  <si>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</si>
  <si>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</si>
  <si>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</si>
  <si>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</si>
  <si>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</si>
  <si>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</si>
  <si>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</si>
  <si>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</si>
  <si>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</si>
  <si>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</si>
  <si>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</si>
  <si>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</si>
  <si>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</si>
  <si>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</si>
  <si>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</si>
  <si>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</si>
  <si>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</si>
  <si>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</si>
  <si>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</si>
  <si>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</si>
  <si>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</si>
  <si>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</si>
  <si>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</si>
  <si>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</si>
  <si>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</si>
  <si>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</si>
  <si>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</si>
  <si>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</si>
  <si>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</si>
  <si>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</si>
  <si>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</si>
  <si>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</si>
  <si>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</si>
  <si>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</si>
  <si>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</si>
  <si>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</si>
  <si>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</si>
  <si>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</si>
  <si>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</si>
  <si>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</si>
  <si>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</si>
  <si>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</si>
  <si>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</si>
  <si>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</si>
  <si>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</si>
  <si>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</si>
  <si>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</si>
  <si>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</si>
  <si>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</si>
  <si>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</si>
  <si>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</si>
  <si>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</si>
  <si>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</si>
  <si>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</si>
  <si>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</si>
  <si>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</si>
  <si>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</si>
  <si>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</si>
  <si>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</si>
  <si>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</si>
  <si>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</si>
  <si>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</si>
  <si>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</si>
  <si>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</si>
  <si>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</si>
  <si>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</si>
  <si>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</si>
  <si>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</si>
  <si>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</si>
  <si>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</si>
  <si>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</si>
  <si>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</si>
  <si>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</si>
  <si>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</si>
  <si>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</si>
  <si>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</si>
  <si>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</si>
  <si>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</si>
  <si>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</si>
  <si>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</si>
  <si>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</si>
  <si>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</si>
  <si>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</si>
  <si>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</si>
  <si>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</si>
  <si>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</si>
  <si>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</si>
  <si>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</si>
  <si>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</si>
  <si>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</si>
  <si>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</si>
  <si>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</si>
  <si>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</si>
  <si>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</si>
  <si>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</si>
  <si>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</si>
  <si>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</si>
  <si>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</si>
  <si>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</si>
  <si>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</si>
  <si>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</si>
  <si>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</si>
  <si>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</si>
  <si>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</si>
  <si>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</si>
  <si>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</si>
  <si>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</si>
  <si>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</si>
  <si>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</si>
  <si>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</si>
  <si>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</si>
  <si>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</si>
  <si>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</si>
  <si>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</si>
  <si>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</si>
  <si>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</si>
  <si>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</si>
  <si>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</si>
  <si>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</si>
  <si>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</si>
  <si>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</si>
  <si>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</si>
  <si>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</si>
  <si>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</si>
  <si>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</si>
  <si>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</si>
  <si>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</si>
  <si>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</si>
  <si>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</si>
  <si>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</si>
  <si>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</si>
  <si>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</si>
  <si>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</si>
  <si>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</si>
  <si>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</si>
  <si>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</si>
  <si>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</si>
  <si>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</si>
  <si>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</si>
  <si>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</si>
  <si>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</si>
  <si>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</si>
  <si>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</si>
  <si>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</si>
  <si>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</si>
  <si>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</si>
  <si>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</si>
  <si>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</si>
  <si>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</si>
  <si>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</si>
  <si>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</si>
  <si>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</si>
  <si>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</si>
  <si>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</si>
  <si>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</si>
  <si>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</si>
  <si>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</si>
  <si>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</si>
  <si>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</si>
  <si>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</si>
  <si>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</si>
  <si>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</si>
  <si>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</si>
  <si>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</si>
  <si>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</si>
  <si>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</si>
  <si>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</si>
  <si>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</si>
  <si>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</si>
  <si>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</si>
  <si>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</si>
  <si>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</si>
  <si>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</si>
  <si>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</si>
  <si>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</si>
  <si>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</si>
  <si>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</si>
  <si>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</si>
  <si>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</si>
  <si>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</si>
  <si>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</si>
  <si>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</si>
  <si>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</si>
  <si>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</si>
  <si>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</si>
  <si>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</si>
  <si>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</si>
  <si>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</si>
  <si>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</si>
  <si>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</si>
  <si>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</si>
  <si>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</si>
  <si>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</si>
  <si>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</si>
  <si>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</si>
  <si>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</si>
  <si>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</si>
  <si>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</si>
  <si>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</si>
  <si>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</si>
  <si>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</si>
  <si>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</si>
  <si>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</si>
  <si>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</si>
  <si>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</si>
  <si>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</si>
  <si>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</si>
  <si>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</si>
  <si>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</si>
  <si>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</si>
  <si>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</si>
  <si>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</si>
  <si>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</si>
  <si>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</si>
  <si>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</si>
  <si>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</si>
  <si>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</si>
  <si>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</si>
  <si>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</si>
  <si>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</si>
  <si>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</si>
  <si>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</si>
  <si>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</si>
  <si>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</si>
  <si>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</si>
  <si>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</si>
  <si>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</si>
  <si>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</si>
  <si>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</si>
  <si>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</si>
  <si>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</si>
  <si>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</si>
  <si>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</si>
  <si>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</si>
  <si>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</si>
  <si>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</si>
  <si>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</si>
  <si>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</si>
  <si>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</si>
  <si>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</si>
  <si>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</si>
  <si>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</si>
  <si>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</si>
  <si>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</si>
  <si>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</si>
  <si>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</si>
  <si>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</si>
  <si>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</si>
  <si>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</si>
  <si>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</si>
  <si>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</si>
  <si>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</si>
  <si>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</si>
  <si>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</si>
  <si>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</si>
  <si>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</si>
  <si>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</si>
  <si>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</si>
  <si>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</si>
  <si>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</si>
  <si>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</si>
  <si>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</si>
  <si>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</si>
  <si>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</si>
  <si>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</si>
  <si>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</si>
  <si>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</si>
  <si>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</si>
  <si>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</si>
  <si>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</si>
  <si>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</si>
  <si>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</si>
  <si>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</si>
  <si>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</si>
  <si>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</si>
  <si>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</si>
  <si>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</si>
  <si>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</si>
  <si>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</si>
  <si>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</si>
  <si>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</si>
  <si>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</si>
  <si>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</si>
  <si>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</si>
  <si>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</si>
  <si>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</si>
  <si>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</si>
  <si>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</si>
  <si>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</si>
  <si>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</si>
  <si>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</si>
  <si>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</si>
  <si>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</si>
  <si>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</si>
  <si>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</si>
  <si>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</si>
  <si>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</si>
  <si>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</si>
  <si>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</si>
  <si>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</si>
  <si>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</si>
  <si>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</si>
  <si>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</si>
  <si>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</si>
  <si>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</si>
  <si>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</si>
  <si>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</si>
  <si>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</si>
  <si>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</si>
  <si>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</si>
  <si>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</si>
  <si>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</si>
  <si>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</si>
  <si>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</si>
  <si>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</si>
  <si>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</si>
  <si>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</si>
  <si>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</si>
  <si>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</si>
  <si>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</si>
  <si>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</si>
  <si>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</si>
  <si>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</si>
  <si>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</si>
  <si>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</si>
  <si>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</si>
  <si>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</si>
  <si>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</si>
  <si>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</si>
  <si>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</si>
  <si>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</si>
  <si>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</si>
  <si>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</si>
  <si>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</si>
  <si>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</si>
  <si>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</si>
  <si>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</si>
  <si>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</si>
  <si>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</si>
  <si>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</si>
  <si>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</si>
  <si>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</si>
  <si>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</si>
  <si>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</si>
  <si>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</si>
  <si>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</si>
  <si>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</si>
  <si>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</si>
  <si>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</si>
  <si>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</si>
  <si>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</si>
  <si>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</si>
  <si>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</si>
  <si>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</si>
  <si>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</si>
  <si>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</si>
  <si>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</si>
  <si>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</si>
  <si>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</si>
  <si>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</si>
  <si>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</si>
  <si>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</si>
  <si>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</si>
  <si>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</si>
  <si>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</si>
  <si>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</si>
  <si>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</si>
  <si>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</si>
  <si>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</si>
  <si>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</si>
  <si>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</si>
  <si>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</si>
  <si>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</si>
  <si>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</si>
  <si>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</si>
  <si>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</si>
  <si>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</si>
  <si>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</si>
  <si>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</si>
  <si>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</si>
  <si>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</si>
  <si>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</si>
  <si>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</si>
  <si>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</si>
  <si>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</si>
  <si>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</si>
  <si>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</si>
  <si>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</si>
  <si>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</si>
  <si>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</si>
  <si>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</si>
  <si>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</si>
  <si>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</si>
  <si>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</si>
  <si>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</si>
  <si>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</si>
  <si>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</si>
  <si>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</si>
  <si>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</si>
  <si>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</si>
  <si>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</si>
  <si>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</si>
  <si>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</si>
  <si>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</si>
  <si>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</si>
  <si>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</si>
  <si>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</si>
  <si>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</si>
  <si>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</si>
  <si>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</si>
  <si>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</si>
  <si>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</si>
  <si>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</si>
  <si>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</si>
  <si>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</si>
  <si>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</si>
  <si>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</si>
  <si>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</si>
  <si>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</si>
  <si>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</si>
  <si>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</si>
  <si>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</si>
  <si>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</si>
  <si>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</si>
  <si>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</si>
  <si>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</si>
  <si>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</si>
  <si>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</si>
  <si>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</si>
  <si>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</si>
  <si>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</si>
  <si>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</si>
  <si>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</si>
  <si>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</si>
  <si>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</si>
  <si>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</si>
  <si>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</si>
  <si>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</si>
  <si>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</si>
  <si>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</si>
  <si>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</si>
  <si>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</si>
  <si>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</si>
  <si>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</si>
  <si>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</si>
  <si>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</si>
  <si>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</si>
  <si>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</si>
  <si>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</si>
  <si>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</si>
  <si>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</si>
  <si>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</si>
  <si>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</si>
  <si>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</si>
  <si>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</si>
  <si>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</si>
  <si>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</si>
  <si>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</si>
  <si>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</si>
  <si>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</si>
  <si>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</si>
  <si>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</si>
  <si>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</si>
  <si>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</si>
  <si>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</si>
  <si>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</si>
  <si>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</si>
  <si>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</si>
  <si>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</si>
  <si>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</si>
  <si>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</si>
  <si>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</si>
  <si>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</si>
  <si>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</si>
  <si>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</si>
  <si>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</si>
  <si>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</si>
  <si>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</si>
  <si>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</si>
  <si>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</si>
  <si>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</si>
  <si>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</si>
  <si>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</si>
  <si>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</si>
  <si>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</si>
  <si>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</si>
  <si>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</si>
  <si>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</si>
  <si>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</si>
  <si>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</si>
  <si>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</si>
  <si>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</si>
  <si>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</si>
  <si>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</si>
  <si>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</si>
  <si>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</si>
  <si>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</si>
  <si>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</si>
  <si>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</si>
  <si>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</si>
  <si>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</si>
  <si>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</si>
  <si>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</si>
  <si>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</si>
  <si>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</si>
  <si>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</si>
  <si>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</si>
  <si>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</si>
  <si>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</si>
  <si>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</si>
  <si>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</si>
  <si>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</si>
  <si>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</si>
  <si>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</si>
  <si>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</si>
  <si>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</si>
  <si>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</si>
  <si>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</si>
  <si>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</si>
  <si>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</si>
  <si>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</si>
  <si>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</si>
  <si>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</si>
  <si>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</si>
  <si>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</si>
  <si>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</si>
  <si>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</si>
  <si>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</si>
  <si>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</si>
  <si>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</si>
  <si>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</si>
  <si>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</si>
  <si>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</si>
  <si>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</si>
  <si>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</si>
  <si>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</si>
  <si>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</si>
  <si>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</si>
  <si>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</si>
  <si>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</si>
  <si>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</si>
  <si>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</si>
  <si>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</si>
  <si>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</si>
  <si>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</si>
  <si>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</si>
  <si>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</si>
  <si>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</si>
  <si>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</si>
  <si>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</si>
  <si>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</si>
  <si>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</si>
  <si>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</si>
  <si>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</si>
  <si>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</si>
  <si>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</si>
  <si>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</si>
  <si>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</si>
  <si>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</si>
  <si>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</si>
  <si>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</si>
  <si>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</si>
  <si>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</si>
  <si>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</si>
  <si>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</si>
  <si>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</si>
  <si>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</si>
  <si>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</si>
  <si>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</si>
  <si>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</si>
  <si>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</si>
  <si>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</si>
  <si>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</si>
  <si>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</si>
  <si>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</si>
  <si>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</si>
  <si>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</si>
  <si>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</si>
  <si>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</si>
  <si>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</si>
  <si>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</si>
  <si>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</si>
  <si>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</si>
  <si>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</si>
  <si>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</si>
  <si>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</si>
  <si>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</si>
  <si>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</si>
  <si>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</si>
  <si>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</si>
  <si>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</si>
  <si>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</si>
  <si>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</si>
  <si>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</si>
  <si>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</si>
  <si>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</si>
  <si>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</si>
  <si>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</si>
  <si>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</si>
  <si>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</si>
  <si>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</si>
  <si>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</si>
  <si>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</si>
  <si>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</si>
  <si>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</si>
  <si>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</si>
  <si>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</si>
  <si>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</si>
  <si>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</si>
  <si>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</si>
  <si>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</si>
  <si>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</si>
  <si>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</si>
  <si>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</si>
  <si>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</si>
  <si>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</si>
  <si>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</si>
  <si>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</si>
  <si>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</si>
  <si>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</si>
  <si>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</si>
  <si>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</si>
  <si>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</si>
  <si>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</si>
  <si>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</si>
  <si>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</si>
  <si>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</si>
  <si>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</si>
  <si>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</si>
  <si>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</si>
  <si>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</si>
  <si>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</si>
  <si>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</si>
  <si>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</si>
  <si>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</si>
  <si>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</si>
  <si>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</si>
  <si>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</si>
  <si>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</si>
  <si>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</si>
  <si>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</si>
  <si>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</si>
  <si>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</si>
  <si>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</si>
  <si>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</si>
  <si>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</si>
  <si>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</si>
  <si>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</si>
  <si>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</si>
  <si>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</si>
  <si>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</si>
  <si>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</si>
  <si>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</si>
  <si>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</si>
  <si>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</si>
  <si>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</si>
  <si>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</si>
  <si>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</si>
  <si>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</si>
  <si>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</si>
  <si>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</si>
  <si>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</si>
  <si>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</si>
  <si>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</si>
  <si>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</si>
  <si>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</si>
  <si>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</si>
  <si>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</si>
  <si>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</si>
  <si>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</si>
  <si>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</si>
  <si>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</si>
  <si>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</si>
  <si>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</si>
  <si>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</si>
  <si>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</si>
  <si>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</si>
  <si>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</si>
  <si>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</si>
  <si>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</si>
  <si>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</si>
  <si>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</si>
  <si>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</si>
  <si>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</si>
  <si>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</si>
  <si>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</si>
  <si>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</si>
  <si>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</si>
  <si>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</si>
  <si>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</si>
  <si>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</si>
  <si>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</si>
  <si>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</si>
  <si>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</si>
  <si>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</si>
  <si>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</si>
  <si>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</si>
  <si>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</si>
  <si>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</si>
  <si>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</si>
  <si>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</si>
  <si>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</si>
  <si>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</si>
  <si>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</si>
  <si>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</si>
  <si>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</si>
  <si>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</si>
  <si>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</si>
  <si>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</si>
  <si>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</si>
  <si>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</si>
  <si>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</si>
  <si>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</si>
  <si>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</si>
  <si>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</si>
  <si>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</si>
  <si>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</si>
  <si>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</si>
  <si>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</si>
  <si>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</si>
  <si>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</si>
  <si>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</si>
  <si>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</si>
  <si>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</si>
  <si>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</si>
  <si>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</si>
  <si>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</si>
  <si>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</si>
  <si>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</si>
  <si>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</si>
  <si>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</si>
  <si>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</si>
  <si>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</si>
  <si>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</si>
  <si>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</si>
  <si>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</si>
  <si>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</si>
  <si>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</si>
  <si>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</si>
  <si>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</si>
  <si>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</si>
  <si>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</si>
  <si>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</si>
  <si>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</si>
  <si>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</si>
  <si>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</si>
  <si>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</si>
  <si>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</si>
  <si>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</si>
  <si>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</si>
  <si>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</si>
  <si>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</si>
  <si>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</si>
  <si>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</si>
  <si>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</si>
  <si>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</si>
  <si>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</si>
  <si>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</si>
  <si>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</si>
  <si>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</si>
  <si>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</si>
  <si>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</si>
  <si>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</si>
  <si>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</si>
  <si>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</si>
  <si>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</si>
  <si>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</si>
  <si>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</si>
  <si>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</si>
  <si>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</si>
  <si>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</si>
  <si>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</si>
  <si>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</si>
  <si>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</si>
  <si>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</si>
  <si>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</si>
  <si>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</si>
  <si>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</si>
  <si>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</si>
  <si>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</si>
  <si>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</si>
  <si>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</si>
  <si>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</si>
  <si>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</si>
  <si>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</si>
  <si>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</si>
  <si>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</si>
  <si>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</si>
  <si>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</si>
  <si>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</si>
  <si>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</si>
  <si>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</si>
  <si>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</si>
  <si>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</si>
  <si>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</si>
  <si>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</si>
  <si>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</si>
  <si>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</si>
  <si>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</si>
  <si>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</si>
  <si>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</si>
  <si>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</si>
  <si>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</si>
  <si>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</si>
  <si>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</si>
  <si>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</si>
  <si>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</si>
  <si>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</si>
  <si>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</si>
  <si>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</si>
  <si>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</si>
  <si>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</si>
  <si>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</si>
  <si>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</si>
  <si>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</si>
  <si>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</si>
  <si>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</si>
  <si>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</si>
  <si>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</si>
  <si>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</si>
  <si>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</si>
  <si>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</si>
  <si>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</si>
  <si>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</si>
  <si>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</si>
  <si>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</si>
  <si>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</si>
  <si>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</si>
  <si>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</si>
  <si>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</si>
  <si>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</si>
  <si>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</si>
  <si>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</si>
  <si>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</si>
  <si>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</si>
  <si>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</si>
  <si>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</si>
  <si>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</si>
  <si>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</si>
  <si>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</si>
  <si>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</si>
  <si>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</si>
  <si>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</si>
  <si>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</si>
  <si>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</si>
  <si>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</si>
  <si>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</si>
  <si>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</si>
  <si>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</si>
  <si>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</si>
  <si>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</si>
  <si>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</si>
  <si>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</si>
  <si>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</si>
  <si>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</si>
  <si>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</si>
  <si>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</si>
  <si>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</si>
  <si>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</si>
  <si>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</si>
  <si>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</si>
  <si>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</si>
  <si>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</si>
  <si>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</si>
  <si>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</si>
  <si>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</si>
  <si>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</si>
  <si>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</si>
  <si>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</si>
  <si>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</si>
  <si>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</si>
  <si>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</si>
  <si>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</si>
  <si>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</si>
  <si>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</si>
  <si>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</si>
  <si>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</si>
  <si>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</si>
  <si>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</si>
  <si>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</si>
  <si>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</si>
  <si>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</si>
  <si>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</si>
  <si>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</si>
  <si>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</si>
  <si>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</si>
  <si>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</si>
  <si>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</si>
  <si>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</si>
  <si>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</si>
  <si>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</si>
  <si>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</si>
  <si>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</si>
  <si>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</si>
  <si>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</si>
  <si>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</si>
  <si>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</si>
  <si>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</si>
  <si>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</si>
  <si>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</si>
  <si>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</si>
  <si>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</si>
  <si>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</si>
  <si>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</si>
  <si>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</si>
  <si>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</si>
  <si>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</si>
  <si>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</si>
  <si>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</si>
  <si>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</si>
  <si>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</si>
  <si>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</si>
  <si>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</si>
  <si>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</si>
  <si>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</si>
  <si>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</si>
  <si>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</si>
  <si>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</si>
  <si>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</si>
  <si>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</si>
  <si>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</si>
  <si>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</si>
  <si>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</si>
  <si>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</si>
  <si>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</si>
  <si>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</si>
  <si>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</si>
  <si>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</si>
  <si>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</si>
  <si>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</si>
  <si>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</si>
  <si>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</si>
  <si>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</si>
  <si>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</si>
  <si>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</si>
  <si>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</si>
  <si>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</si>
  <si>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</si>
  <si>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</si>
  <si>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</si>
  <si>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</si>
  <si>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</si>
  <si>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</si>
  <si>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</si>
  <si>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</si>
  <si>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</si>
  <si>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</si>
  <si>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</si>
  <si>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</si>
  <si>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</si>
  <si>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</si>
  <si>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</si>
  <si>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</si>
  <si>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</si>
  <si>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</si>
  <si>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</si>
  <si>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</si>
  <si>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</si>
  <si>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</si>
  <si>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</si>
  <si>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</si>
  <si>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</si>
  <si>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</si>
  <si>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</si>
  <si>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</si>
  <si>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</si>
  <si>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</si>
  <si>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</si>
  <si>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</si>
  <si>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</si>
  <si>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</si>
  <si>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</si>
  <si>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</si>
  <si>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</si>
  <si>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</si>
  <si>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</si>
  <si>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</si>
  <si>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</si>
  <si>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</si>
  <si>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</si>
  <si>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</si>
  <si>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</si>
  <si>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</si>
  <si>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</si>
  <si>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</si>
  <si>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</si>
  <si>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</si>
  <si>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</si>
  <si>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</si>
  <si>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</si>
  <si>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</si>
  <si>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</si>
  <si>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</si>
  <si>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</si>
  <si>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</si>
  <si>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</si>
  <si>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</si>
  <si>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</si>
  <si>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</si>
  <si>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</si>
  <si>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</si>
  <si>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</si>
  <si>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</si>
  <si>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</si>
  <si>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</si>
  <si>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</si>
  <si>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</si>
  <si>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</si>
  <si>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</si>
  <si>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</si>
  <si>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</si>
  <si>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</si>
  <si>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</si>
  <si>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</si>
  <si>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</si>
  <si>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</si>
  <si>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</si>
  <si>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</si>
  <si>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</si>
  <si>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</si>
  <si>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</si>
  <si>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</si>
  <si>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</si>
  <si>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</si>
  <si>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</si>
  <si>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</si>
  <si>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</si>
  <si>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</si>
  <si>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</si>
  <si>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</si>
  <si>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</si>
  <si>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</si>
  <si>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</si>
  <si>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</si>
  <si>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</si>
  <si>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</si>
  <si>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</si>
  <si>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</si>
  <si>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</si>
  <si>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</si>
  <si>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</si>
  <si>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</si>
  <si>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</si>
  <si>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</si>
  <si>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</si>
  <si>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</si>
  <si>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</si>
  <si>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</si>
  <si>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</si>
  <si>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</si>
  <si>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</si>
  <si>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</si>
  <si>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</si>
  <si>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</si>
  <si>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</si>
  <si>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</si>
  <si>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</si>
  <si>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</si>
  <si>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</si>
  <si>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</si>
  <si>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</si>
  <si>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</si>
  <si>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</si>
  <si>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</si>
  <si>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</si>
  <si>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</si>
  <si>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</si>
  <si>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</si>
  <si>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</si>
  <si>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</si>
  <si>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</si>
  <si>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</si>
  <si>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</si>
  <si>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</si>
  <si>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</si>
  <si>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</si>
  <si>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</si>
  <si>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</si>
  <si>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</si>
  <si>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</si>
  <si>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</si>
  <si>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</si>
  <si>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</si>
  <si>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</si>
  <si>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</si>
  <si>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</si>
  <si>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</si>
  <si>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</si>
  <si>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</si>
  <si>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</si>
  <si>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</si>
  <si>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</si>
  <si>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</si>
  <si>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</si>
  <si>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</si>
  <si>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</si>
  <si>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</si>
  <si>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</si>
  <si>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</si>
  <si>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</si>
  <si>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</si>
  <si>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</si>
  <si>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</si>
  <si>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</si>
  <si>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</si>
  <si>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</si>
  <si>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</si>
  <si>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</si>
  <si>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</si>
  <si>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</si>
  <si>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</si>
  <si>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</si>
  <si>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</si>
  <si>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</si>
  <si>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</si>
  <si>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</si>
  <si>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</si>
  <si>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</si>
  <si>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</si>
  <si>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</si>
  <si>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</si>
  <si>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</si>
  <si>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</si>
  <si>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</si>
  <si>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</si>
  <si>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</si>
  <si>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</si>
  <si>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</si>
  <si>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</si>
  <si>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</si>
  <si>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</si>
  <si>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</si>
  <si>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</si>
  <si>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</si>
  <si>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</si>
  <si>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</si>
  <si>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</si>
  <si>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</si>
  <si>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</si>
  <si>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</si>
  <si>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</si>
  <si>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</si>
  <si>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</si>
  <si>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</si>
  <si>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</si>
  <si>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</si>
  <si>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</si>
  <si>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</si>
  <si>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</si>
  <si>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</si>
  <si>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</si>
  <si>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</si>
  <si>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</si>
  <si>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</si>
  <si>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</si>
  <si>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</si>
  <si>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</si>
  <si>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</si>
  <si>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</si>
  <si>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</si>
  <si>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</si>
  <si>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</si>
  <si>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</si>
  <si>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</si>
  <si>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</si>
  <si>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</si>
  <si>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</si>
  <si>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</si>
  <si>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</si>
  <si>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</si>
  <si>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</si>
  <si>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</si>
  <si>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</si>
  <si>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</si>
  <si>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</si>
  <si>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</si>
  <si>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</si>
  <si>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</si>
  <si>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</si>
  <si>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</si>
  <si>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</si>
  <si>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</si>
  <si>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</si>
  <si>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</si>
  <si>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</si>
  <si>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</si>
  <si>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</si>
  <si>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</si>
  <si>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</si>
  <si>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</si>
  <si>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</si>
  <si>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</si>
  <si>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</si>
  <si>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</si>
  <si>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</si>
  <si>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</si>
  <si>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</si>
  <si>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</si>
  <si>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</si>
  <si>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</si>
  <si>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</si>
  <si>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</si>
  <si>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</si>
  <si>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</si>
  <si>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</si>
  <si>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</si>
  <si>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</si>
  <si>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</si>
  <si>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</si>
  <si>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</si>
  <si>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</si>
  <si>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</si>
  <si>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</si>
  <si>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</si>
  <si>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</si>
  <si>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</si>
  <si>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</si>
  <si>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</si>
  <si>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</si>
  <si>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</si>
  <si>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</si>
  <si>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</si>
  <si>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</si>
  <si>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</si>
  <si>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</si>
  <si>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</si>
  <si>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</si>
  <si>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</si>
  <si>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</si>
  <si>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</si>
  <si>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</si>
  <si>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</si>
  <si>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</si>
  <si>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</si>
  <si>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</si>
  <si>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</si>
  <si>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</si>
  <si>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</si>
  <si>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</si>
  <si>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</si>
  <si>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</si>
  <si>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</si>
  <si>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</si>
  <si>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</si>
  <si>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</si>
  <si>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</si>
  <si>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</si>
  <si>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</si>
  <si>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</si>
  <si>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</si>
  <si>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</si>
  <si>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</si>
  <si>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</si>
  <si>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</si>
  <si>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</si>
  <si>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</si>
  <si>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</si>
  <si>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</si>
  <si>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</si>
  <si>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</si>
  <si>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</si>
  <si>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</si>
  <si>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</si>
  <si>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</si>
  <si>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</si>
  <si>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</si>
  <si>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</si>
  <si>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</si>
  <si>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</si>
  <si>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</si>
  <si>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</si>
  <si>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</si>
  <si>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</si>
  <si>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</si>
  <si>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</si>
  <si>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</si>
  <si>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</si>
  <si>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</si>
  <si>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</si>
  <si>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</si>
  <si>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</si>
  <si>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</si>
  <si>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</si>
  <si>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</si>
  <si>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</si>
  <si>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</si>
  <si>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</si>
  <si>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</si>
  <si>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</si>
  <si>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</si>
  <si>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</si>
  <si>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</si>
  <si>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</si>
  <si>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</si>
  <si>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</si>
  <si>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</si>
  <si>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</si>
  <si>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</si>
  <si>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</si>
  <si>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</si>
  <si>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</si>
  <si>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</si>
  <si>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</si>
  <si>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</si>
  <si>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</si>
  <si>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</si>
  <si>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</si>
  <si>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</si>
  <si>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</si>
  <si>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</si>
  <si>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</si>
  <si>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</si>
  <si>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</si>
  <si>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</si>
  <si>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</si>
  <si>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</si>
  <si>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</si>
  <si>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</si>
  <si>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</si>
  <si>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</si>
  <si>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</si>
  <si>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</si>
  <si>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</si>
  <si>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</si>
  <si>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</si>
  <si>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</si>
  <si>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</si>
  <si>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</si>
  <si>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</si>
  <si>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</si>
  <si>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</si>
  <si>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</si>
  <si>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</si>
  <si>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</si>
  <si>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</si>
  <si>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</si>
  <si>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</si>
  <si>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</si>
  <si>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</si>
  <si>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</si>
  <si>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</si>
  <si>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</si>
  <si>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</si>
  <si>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</si>
  <si>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</si>
  <si>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</si>
  <si>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</si>
  <si>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</si>
  <si>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</si>
  <si>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</si>
  <si>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</si>
  <si>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</si>
  <si>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</si>
  <si>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</si>
  <si>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</si>
  <si>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</si>
  <si>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</si>
  <si>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</si>
  <si>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</si>
  <si>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</si>
  <si>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</si>
  <si>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</si>
  <si>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</si>
  <si>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</si>
  <si>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</si>
  <si>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</si>
  <si>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</si>
  <si>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</si>
  <si>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</si>
  <si>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</si>
  <si>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</si>
  <si>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</si>
  <si>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</si>
  <si>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</si>
  <si>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</si>
  <si>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</si>
  <si>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</si>
  <si>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</si>
  <si>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</si>
  <si>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</si>
  <si>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</si>
  <si>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</si>
  <si>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</si>
  <si>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</si>
  <si>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</si>
  <si>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</si>
  <si>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</si>
  <si>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</si>
  <si>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</si>
  <si>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</si>
  <si>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</si>
  <si>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</si>
  <si>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</si>
  <si>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</si>
  <si>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</si>
  <si>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</si>
  <si>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</si>
  <si>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</si>
  <si>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</si>
  <si>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</si>
  <si>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</si>
  <si>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</si>
  <si>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</si>
  <si>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</si>
  <si>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</si>
  <si>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</si>
  <si>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</si>
  <si>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</si>
  <si>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</si>
  <si>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</si>
  <si>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</si>
  <si>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</si>
  <si>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</si>
  <si>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</si>
  <si>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</si>
  <si>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</si>
  <si>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</si>
  <si>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</si>
  <si>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</si>
  <si>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</si>
  <si>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</si>
  <si>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</si>
  <si>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</si>
  <si>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</si>
  <si>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</si>
  <si>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</si>
  <si>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</si>
  <si>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</si>
  <si>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</si>
  <si>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</si>
  <si>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</si>
  <si>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</si>
  <si>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</si>
  <si>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</si>
  <si>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</si>
  <si>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</si>
  <si>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</si>
  <si>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</si>
  <si>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</si>
  <si>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</si>
  <si>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</si>
  <si>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</si>
  <si>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</si>
  <si>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</si>
  <si>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</si>
  <si>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</si>
  <si>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</si>
  <si>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</si>
  <si>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</si>
  <si>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</si>
  <si>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</si>
  <si>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</si>
  <si>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</si>
  <si>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</si>
  <si>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</si>
  <si>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</si>
  <si>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</si>
  <si>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</si>
  <si>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</si>
  <si>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</si>
  <si>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</si>
  <si>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</si>
  <si>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</si>
  <si>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</si>
  <si>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</si>
  <si>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</si>
  <si>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</si>
  <si>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</si>
  <si>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</si>
  <si>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</si>
  <si>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</si>
  <si>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</si>
  <si>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</si>
  <si>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</si>
  <si>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</si>
  <si>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</si>
  <si>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</si>
  <si>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</si>
  <si>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</si>
  <si>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</si>
  <si>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</si>
  <si>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</si>
  <si>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</si>
  <si>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</si>
  <si>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</si>
  <si>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</si>
  <si>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</si>
  <si>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</si>
  <si>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</si>
  <si>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</si>
  <si>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</si>
  <si>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</si>
  <si>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</si>
  <si>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</si>
  <si>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</si>
  <si>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</si>
  <si>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</si>
  <si>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</si>
  <si>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</si>
  <si>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</si>
  <si>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</si>
  <si>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</si>
  <si>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</si>
  <si>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</si>
  <si>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</si>
  <si>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</si>
  <si>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</si>
  <si>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</si>
  <si>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</si>
  <si>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</si>
  <si>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</si>
  <si>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</si>
  <si>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</si>
  <si>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</si>
  <si>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</si>
  <si>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</si>
  <si>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</si>
  <si>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</si>
  <si>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</si>
  <si>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</si>
  <si>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</si>
  <si>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</si>
  <si>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</si>
  <si>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</si>
  <si>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</si>
  <si>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</si>
  <si>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</si>
  <si>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</si>
  <si>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</si>
  <si>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</si>
  <si>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</si>
  <si>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</si>
  <si>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</si>
  <si>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</si>
  <si>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</si>
  <si>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</si>
  <si>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</si>
  <si>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</si>
  <si>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</si>
  <si>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</si>
  <si>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</si>
  <si>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</si>
  <si>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</si>
  <si>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</si>
  <si>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</si>
  <si>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</si>
  <si>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</si>
  <si>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</si>
  <si>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</si>
  <si>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</si>
  <si>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</si>
  <si>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</si>
  <si>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</si>
  <si>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</si>
  <si>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</si>
  <si>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</si>
  <si>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</si>
  <si>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</si>
  <si>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</si>
  <si>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</si>
  <si>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</si>
  <si>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</si>
  <si>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</si>
  <si>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</si>
  <si>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</si>
  <si>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</si>
  <si>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</si>
  <si>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</si>
  <si>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</si>
  <si>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</si>
  <si>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</si>
  <si>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</si>
  <si>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</si>
  <si>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</si>
  <si>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</si>
  <si>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</si>
  <si>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</si>
  <si>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</si>
  <si>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</si>
  <si>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</si>
  <si>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</si>
  <si>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</si>
  <si>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</si>
  <si>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</si>
  <si>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</si>
  <si>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</si>
  <si>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</si>
  <si>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</si>
  <si>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</si>
  <si>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</si>
  <si>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</si>
  <si>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</si>
  <si>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</si>
  <si>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</si>
  <si>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</si>
  <si>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</si>
  <si>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</si>
  <si>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</si>
  <si>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</si>
  <si>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</si>
  <si>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</si>
  <si>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</si>
  <si>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</si>
  <si>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</si>
  <si>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</si>
  <si>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</si>
  <si>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</si>
  <si>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</si>
  <si>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</si>
  <si>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</si>
  <si>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</si>
  <si>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</si>
  <si>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</si>
  <si>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</si>
  <si>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</si>
  <si>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</si>
  <si>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</si>
  <si>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</si>
  <si>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</si>
  <si>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</si>
  <si>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</si>
  <si>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</si>
  <si>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</si>
  <si>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</si>
  <si>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</si>
  <si>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</si>
  <si>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</si>
  <si>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</si>
  <si>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</si>
  <si>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</si>
  <si>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</si>
  <si>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</si>
  <si>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</si>
  <si>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</si>
  <si>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</si>
  <si>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</si>
  <si>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</si>
  <si>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</si>
  <si>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</si>
  <si>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</si>
  <si>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</si>
  <si>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</si>
  <si>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</si>
  <si>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</si>
  <si>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</si>
  <si>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</si>
  <si>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</si>
  <si>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</si>
  <si>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</si>
  <si>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</si>
  <si>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</si>
  <si>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</si>
  <si>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</si>
  <si>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</si>
  <si>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</si>
  <si>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</si>
  <si>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</si>
  <si>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</si>
  <si>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</si>
  <si>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</si>
  <si>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</si>
  <si>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</si>
  <si>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</si>
  <si>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</si>
  <si>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</si>
  <si>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</si>
  <si>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</si>
  <si>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</si>
  <si>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</si>
  <si>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</si>
  <si>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</si>
  <si>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</si>
  <si>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</si>
  <si>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</si>
  <si>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</si>
  <si>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</si>
  <si>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</si>
  <si>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</si>
  <si>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</si>
  <si>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</si>
  <si>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</si>
  <si>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</si>
  <si>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</si>
  <si>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</si>
  <si>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</si>
  <si>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</si>
  <si>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</si>
  <si>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</si>
  <si>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</si>
  <si>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</si>
  <si>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</si>
  <si>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</si>
  <si>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</si>
  <si>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</si>
  <si>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</si>
  <si>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</si>
  <si>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</si>
  <si>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</si>
  <si>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</si>
  <si>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</si>
  <si>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</si>
  <si>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</si>
  <si>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</si>
  <si>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</si>
  <si>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</si>
  <si>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</si>
  <si>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</si>
  <si>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</si>
  <si>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</si>
  <si>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</si>
  <si>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</si>
  <si>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</si>
  <si>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</si>
  <si>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</si>
  <si>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</si>
  <si>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</si>
  <si>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</si>
  <si>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</si>
  <si>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</si>
  <si>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</si>
  <si>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</si>
  <si>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</si>
  <si>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</si>
  <si>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</si>
  <si>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</si>
  <si>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</si>
  <si>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</si>
  <si>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</si>
  <si>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</si>
  <si>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</si>
  <si>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</si>
  <si>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</si>
  <si>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</si>
  <si>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</si>
  <si>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</si>
  <si>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</si>
  <si>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</si>
  <si>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</si>
  <si>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</si>
  <si>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</si>
  <si>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</si>
  <si>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</si>
  <si>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</si>
  <si>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</si>
  <si>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</si>
  <si>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</si>
  <si>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</si>
  <si>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</si>
  <si>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</si>
  <si>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</si>
  <si>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</si>
  <si>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</si>
  <si>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</si>
  <si>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</si>
  <si>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</si>
  <si>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</si>
  <si>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</si>
  <si>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</si>
  <si>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</si>
  <si>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</si>
  <si>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</si>
  <si>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</si>
  <si>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</si>
  <si>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</si>
  <si>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</si>
  <si>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</si>
  <si>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</si>
  <si>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</si>
  <si>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</si>
  <si>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</si>
  <si>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</si>
  <si>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</si>
  <si>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</si>
  <si>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</si>
  <si>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</si>
  <si>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</si>
  <si>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</si>
  <si>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</si>
  <si>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</si>
  <si>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</si>
  <si>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</si>
  <si>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</si>
  <si>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</si>
  <si>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</si>
  <si>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</si>
  <si>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</si>
  <si>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</si>
  <si>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</si>
  <si>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</si>
  <si>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</si>
  <si>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</si>
  <si>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</si>
  <si>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</si>
  <si>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</si>
  <si>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</si>
  <si>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</si>
  <si>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</si>
  <si>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</si>
  <si>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</si>
  <si>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</si>
  <si>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</si>
  <si>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</si>
  <si>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</si>
  <si>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</si>
  <si>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</si>
  <si>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</si>
  <si>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</si>
  <si>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</si>
  <si>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</si>
  <si>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</si>
  <si>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</si>
  <si>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</si>
  <si>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</si>
  <si>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</si>
  <si>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</si>
  <si>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</si>
  <si>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</si>
  <si>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</si>
  <si>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</si>
  <si>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</si>
  <si>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</si>
  <si>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</si>
  <si>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</si>
  <si>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</si>
  <si>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</si>
  <si>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</si>
  <si>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</si>
  <si>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</si>
  <si>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</si>
  <si>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</si>
  <si>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</si>
  <si>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</si>
  <si>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</si>
  <si>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</si>
  <si>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</si>
  <si>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</si>
  <si>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</si>
  <si>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</si>
  <si>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</si>
  <si>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</si>
  <si>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</si>
  <si>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</si>
  <si>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</si>
  <si>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</si>
  <si>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</si>
  <si>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</si>
  <si>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</si>
  <si>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</si>
  <si>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</si>
  <si>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</si>
  <si>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</si>
  <si>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</si>
  <si>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</si>
  <si>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</si>
  <si>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</si>
  <si>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</si>
  <si>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</si>
  <si>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</si>
  <si>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</si>
  <si>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</si>
  <si>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</si>
  <si>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</si>
  <si>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</si>
  <si>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</si>
  <si>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</si>
  <si>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</si>
  <si>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</si>
  <si>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</si>
  <si>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</si>
  <si>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</si>
  <si>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</si>
  <si>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</si>
  <si>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</si>
  <si>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</si>
  <si>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</si>
  <si>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</si>
  <si>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</si>
  <si>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</si>
  <si>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</si>
  <si>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</si>
  <si>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</si>
  <si>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</si>
  <si>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</si>
  <si>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</si>
  <si>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</si>
  <si>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</si>
  <si>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</si>
  <si>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</si>
  <si>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</si>
  <si>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</si>
  <si>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</si>
  <si>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</si>
  <si>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</si>
  <si>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</si>
  <si>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</si>
  <si>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</si>
  <si>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</si>
  <si>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</si>
  <si>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</si>
  <si>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</si>
  <si>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</si>
  <si>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</si>
  <si>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</si>
  <si>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</si>
  <si>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</si>
  <si>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</si>
  <si>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</si>
  <si>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</si>
  <si>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</si>
  <si>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</si>
  <si>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</si>
  <si>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</si>
  <si>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</si>
  <si>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</si>
  <si>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</si>
  <si>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</si>
  <si>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</si>
  <si>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</si>
  <si>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</si>
  <si>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</si>
  <si>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</si>
  <si>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</si>
  <si>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</si>
  <si>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</si>
  <si>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</si>
  <si>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</si>
  <si>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</si>
  <si>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</si>
  <si>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</si>
  <si>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</si>
  <si>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</si>
  <si>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</si>
  <si>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</si>
  <si>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</si>
  <si>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</si>
  <si>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</si>
  <si>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</si>
  <si>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</si>
  <si>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</si>
  <si>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</si>
  <si>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</si>
  <si>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</si>
  <si>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</si>
  <si>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</si>
  <si>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</si>
  <si>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</si>
  <si>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</si>
  <si>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</si>
  <si>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</si>
  <si>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</si>
  <si>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</si>
  <si>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</si>
  <si>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</si>
  <si>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</si>
  <si>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</si>
  <si>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</si>
  <si>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</si>
  <si>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</si>
  <si>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</si>
  <si>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</si>
  <si>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</si>
  <si>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</si>
  <si>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</si>
  <si>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</si>
  <si>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</si>
  <si>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</si>
  <si>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</si>
  <si>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</si>
  <si>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</si>
  <si>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</si>
  <si>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</si>
  <si>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</si>
  <si>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</si>
  <si>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</si>
  <si>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</si>
  <si>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</si>
  <si>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</si>
  <si>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</si>
  <si>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</si>
  <si>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</si>
  <si>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</si>
  <si>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</si>
  <si>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</si>
  <si>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</si>
  <si>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</si>
  <si>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</si>
  <si>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</si>
  <si>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</si>
  <si>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</si>
  <si>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</si>
  <si>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</si>
  <si>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</si>
  <si>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</si>
  <si>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</si>
  <si>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</si>
  <si>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</si>
  <si>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</si>
  <si>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</si>
  <si>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</si>
  <si>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</si>
  <si>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</si>
  <si>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</si>
  <si>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</si>
  <si>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</si>
  <si>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</si>
  <si>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</si>
  <si>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</si>
  <si>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</si>
  <si>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</si>
  <si>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</si>
  <si>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</si>
  <si>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</si>
  <si>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</si>
  <si>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</si>
  <si>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</si>
  <si>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</si>
  <si>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</si>
  <si>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</si>
  <si>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</si>
  <si>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</si>
  <si>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</si>
  <si>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</si>
  <si>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</si>
  <si>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</si>
  <si>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</si>
  <si>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</si>
  <si>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</si>
  <si>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</si>
  <si>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</si>
  <si>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</si>
  <si>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</si>
  <si>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</si>
  <si>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</si>
  <si>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</si>
  <si>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</si>
  <si>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</si>
  <si>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</si>
  <si>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</si>
  <si>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</si>
  <si>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</si>
  <si>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</si>
  <si>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</si>
  <si>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</si>
  <si>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</si>
  <si>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</si>
  <si>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</si>
  <si>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</si>
  <si>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</si>
  <si>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</si>
  <si>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</si>
  <si>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</si>
  <si>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</si>
  <si>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</si>
  <si>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</si>
  <si>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</si>
  <si>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</si>
  <si>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</si>
  <si>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</si>
  <si>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</si>
  <si>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</si>
  <si>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</si>
  <si>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</si>
  <si>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</si>
  <si>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</si>
  <si>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</si>
  <si>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</si>
  <si>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</si>
  <si>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</si>
  <si>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</si>
  <si>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</si>
  <si>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</si>
  <si>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</si>
  <si>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</si>
  <si>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</si>
  <si>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</si>
  <si>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</si>
  <si>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</si>
  <si>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</si>
  <si>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</si>
  <si>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</si>
  <si>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</si>
  <si>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</si>
  <si>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</si>
  <si>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</si>
  <si>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</si>
  <si>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</si>
  <si>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</si>
  <si>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</si>
  <si>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</si>
  <si>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</si>
  <si>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</si>
  <si>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</si>
  <si>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</si>
  <si>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</si>
  <si>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</si>
  <si>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</si>
  <si>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</si>
  <si>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</si>
  <si>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</si>
  <si>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</si>
  <si>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</si>
  <si>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</si>
  <si>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</si>
  <si>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</si>
  <si>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</si>
  <si>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</si>
  <si>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</si>
  <si>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</si>
  <si>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</si>
  <si>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</si>
  <si>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</si>
  <si>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</si>
  <si>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</si>
  <si>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</si>
  <si>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</si>
  <si>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</si>
  <si>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</si>
  <si>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</si>
  <si>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</si>
  <si>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</si>
  <si>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</si>
  <si>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</si>
  <si>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</si>
  <si>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</si>
  <si>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</si>
  <si>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</si>
  <si>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</si>
  <si>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</si>
  <si>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</si>
  <si>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</si>
  <si>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</si>
  <si>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</si>
  <si>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</si>
  <si>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</si>
  <si>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</si>
  <si>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</si>
  <si>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</si>
  <si>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</si>
  <si>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</si>
  <si>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</si>
  <si>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</si>
  <si>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</si>
  <si>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</si>
  <si>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</si>
  <si>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</si>
  <si>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</si>
  <si>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</si>
  <si>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</si>
  <si>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</si>
  <si>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</si>
  <si>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</si>
  <si>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</si>
  <si>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</si>
  <si>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</si>
  <si>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</si>
  <si>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</si>
  <si>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</si>
  <si>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</si>
  <si>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</si>
  <si>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</si>
  <si>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</si>
  <si>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</si>
  <si>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</si>
  <si>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</si>
  <si>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</si>
  <si>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</si>
  <si>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</si>
  <si>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</si>
  <si>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</si>
  <si>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</si>
  <si>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</si>
  <si>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</si>
  <si>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</si>
  <si>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</si>
  <si>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</si>
  <si>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</si>
  <si>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</si>
  <si>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</si>
  <si>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</si>
  <si>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</si>
  <si>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</si>
  <si>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</si>
  <si>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</si>
  <si>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</si>
  <si>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</si>
  <si>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</si>
  <si>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</si>
  <si>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</si>
  <si>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</si>
  <si>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</si>
  <si>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</si>
  <si>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</si>
  <si>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</si>
  <si>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</si>
  <si>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</si>
  <si>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</si>
  <si>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</si>
  <si>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</si>
  <si>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</si>
  <si>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</si>
  <si>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</si>
  <si>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</si>
  <si>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</si>
  <si>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</si>
  <si>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</si>
  <si>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</si>
  <si>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</si>
  <si>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</si>
  <si>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</si>
  <si>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</si>
  <si>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</si>
  <si>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</si>
  <si>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</si>
  <si>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</si>
  <si>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</si>
  <si>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</si>
  <si>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</si>
  <si>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</si>
  <si>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</si>
  <si>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</si>
  <si>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</si>
  <si>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</si>
  <si>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</si>
  <si>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</si>
  <si>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</si>
  <si>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</si>
  <si>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</si>
  <si>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</si>
  <si>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</si>
  <si>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</si>
  <si>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</si>
  <si>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</si>
  <si>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</si>
  <si>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</si>
  <si>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</si>
  <si>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</si>
  <si>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</si>
  <si>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</si>
  <si>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</si>
  <si>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</si>
  <si>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</si>
  <si>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</si>
  <si>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</si>
  <si>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</si>
  <si>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</si>
  <si>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</si>
  <si>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</si>
  <si>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</si>
  <si>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</si>
  <si>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</si>
  <si>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</si>
  <si>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</si>
  <si>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</si>
  <si>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</si>
  <si>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</si>
  <si>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</si>
  <si>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</si>
  <si>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</si>
  <si>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</si>
  <si>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</si>
  <si>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</si>
  <si>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</si>
  <si>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</si>
  <si>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</si>
  <si>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</si>
  <si>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</si>
  <si>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</si>
  <si>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</si>
  <si>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</si>
  <si>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</si>
  <si>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</si>
  <si>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</si>
  <si>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</si>
  <si>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</si>
  <si>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</si>
  <si>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</si>
  <si>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</si>
  <si>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</si>
  <si>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</si>
  <si>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</si>
  <si>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</si>
  <si>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</si>
  <si>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</si>
  <si>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</si>
  <si>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</si>
  <si>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</si>
  <si>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</si>
  <si>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</si>
  <si>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</si>
  <si>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</si>
  <si>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</si>
  <si>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</si>
  <si>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</si>
  <si>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</si>
  <si>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</si>
  <si>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</si>
  <si>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</si>
  <si>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</si>
  <si>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</si>
  <si>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</si>
  <si>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</si>
  <si>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</si>
  <si>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</si>
  <si>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</si>
  <si>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</si>
  <si>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</si>
  <si>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</si>
  <si>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</si>
  <si>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</si>
  <si>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</si>
  <si>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</si>
  <si>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</si>
  <si>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</si>
  <si>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</si>
  <si>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</si>
  <si>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</si>
  <si>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</si>
  <si>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</si>
  <si>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</si>
  <si>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</si>
  <si>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</si>
  <si>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</si>
  <si>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</si>
  <si>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</si>
  <si>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</si>
  <si>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</si>
  <si>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</si>
  <si>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</si>
  <si>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</si>
  <si>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</si>
  <si>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</si>
  <si>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</si>
  <si>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</si>
  <si>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</si>
  <si>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</si>
  <si>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</si>
  <si>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</si>
  <si>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</si>
  <si>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</si>
  <si>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</si>
  <si>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</si>
  <si>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</si>
  <si>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</si>
  <si>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</si>
  <si>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</si>
  <si>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</si>
  <si>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</si>
  <si>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</si>
  <si>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</si>
  <si>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</si>
  <si>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</si>
  <si>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</si>
  <si>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</si>
  <si>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</si>
  <si>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</si>
  <si>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</si>
  <si>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</si>
  <si>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</si>
  <si>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</si>
  <si>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</si>
  <si>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</si>
  <si>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</si>
  <si>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</si>
  <si>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</si>
  <si>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</si>
  <si>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</si>
  <si>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</si>
  <si>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</si>
  <si>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</si>
  <si>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</si>
  <si>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</si>
  <si>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</si>
  <si>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</si>
  <si>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</si>
  <si>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</si>
  <si>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</si>
  <si>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</si>
  <si>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</si>
  <si>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</si>
  <si>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</si>
  <si>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</si>
  <si>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</si>
  <si>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</si>
  <si>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</si>
  <si>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</si>
  <si>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</si>
  <si>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</si>
  <si>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</si>
  <si>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</si>
  <si>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</si>
  <si>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</si>
  <si>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</si>
  <si>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</si>
  <si>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</si>
  <si>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</si>
  <si>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</si>
  <si>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</si>
  <si>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</si>
  <si>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</si>
  <si>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</si>
  <si>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</si>
  <si>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</si>
  <si>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</si>
  <si>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</si>
  <si>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</si>
  <si>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</si>
  <si>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</si>
  <si>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</si>
  <si>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</si>
  <si>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</si>
  <si>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</si>
  <si>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</si>
  <si>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</si>
  <si>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</si>
  <si>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</si>
  <si>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</si>
  <si>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</si>
  <si>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</si>
  <si>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</si>
  <si>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</si>
  <si>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</si>
  <si>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</si>
  <si>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</si>
  <si>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</si>
  <si>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</si>
  <si>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</si>
  <si>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</si>
  <si>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</si>
  <si>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</si>
  <si>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</si>
  <si>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</si>
  <si>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</si>
  <si>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</si>
  <si>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</si>
  <si>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</si>
  <si>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</si>
  <si>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</si>
  <si>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</si>
  <si>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</si>
  <si>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</si>
  <si>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</si>
  <si>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</si>
  <si>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</si>
  <si>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</si>
  <si>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</si>
  <si>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</si>
  <si>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</si>
  <si>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</si>
  <si>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</si>
  <si>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</si>
  <si>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</si>
  <si>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</si>
  <si>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</si>
  <si>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</si>
  <si>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</si>
  <si>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</si>
  <si>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</si>
  <si>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</si>
  <si>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</si>
  <si>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</si>
  <si>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</si>
  <si>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</si>
  <si>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</si>
  <si>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</si>
  <si>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</si>
  <si>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</si>
  <si>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</si>
  <si>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</si>
  <si>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</si>
  <si>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</si>
  <si>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</si>
  <si>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</si>
  <si>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</si>
  <si>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</si>
  <si>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</si>
  <si>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</si>
  <si>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</si>
  <si>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</si>
  <si>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</si>
  <si>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</si>
  <si>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</si>
  <si>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</si>
  <si>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</si>
  <si>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</si>
  <si>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</si>
  <si>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</si>
  <si>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</si>
  <si>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</si>
  <si>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</si>
  <si>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</si>
  <si>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</si>
  <si>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</si>
  <si>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</si>
  <si>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</si>
  <si>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</si>
  <si>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</si>
  <si>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</si>
  <si>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</si>
  <si>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</si>
  <si>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</si>
  <si>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</si>
  <si>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</si>
  <si>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</si>
  <si>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</si>
  <si>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</si>
  <si>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</si>
  <si>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</si>
  <si>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</si>
  <si>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</si>
  <si>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</si>
  <si>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</si>
  <si>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</si>
  <si>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</si>
  <si>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</si>
  <si>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</si>
  <si>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</si>
  <si>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</si>
  <si>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</si>
  <si>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</si>
  <si>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</si>
  <si>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</si>
  <si>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</si>
  <si>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</si>
  <si>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</si>
  <si>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</si>
  <si>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</si>
  <si>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</si>
  <si>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</si>
  <si>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</si>
  <si>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</si>
  <si>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</si>
  <si>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</si>
  <si>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</si>
  <si>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</si>
  <si>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</si>
  <si>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</si>
  <si>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</si>
  <si>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</si>
  <si>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</si>
  <si>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</si>
  <si>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</si>
  <si>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</si>
  <si>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</si>
  <si>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</si>
  <si>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</si>
  <si>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</si>
  <si>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</si>
  <si>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</si>
  <si>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</si>
  <si>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</si>
  <si>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</si>
  <si>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</si>
  <si>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</si>
  <si>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</si>
  <si>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</si>
  <si>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</si>
  <si>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</si>
  <si>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</si>
  <si>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</si>
  <si>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</si>
  <si>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</si>
  <si>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</si>
  <si>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</si>
  <si>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</si>
  <si>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</si>
  <si>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</si>
  <si>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</si>
  <si>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</si>
  <si>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</si>
  <si>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</si>
  <si>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</si>
  <si>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</si>
  <si>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</si>
  <si>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</si>
  <si>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</si>
  <si>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</si>
  <si>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</si>
  <si>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</si>
  <si>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</si>
  <si>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</si>
  <si>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</si>
  <si>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</si>
  <si>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</si>
  <si>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</si>
  <si>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</si>
  <si>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</si>
  <si>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</si>
  <si>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</si>
  <si>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</si>
  <si>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</si>
  <si>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</si>
  <si>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</si>
  <si>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</si>
  <si>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</si>
  <si>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</si>
  <si>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</si>
  <si>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</si>
  <si>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</si>
  <si>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</si>
  <si>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</si>
  <si>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</si>
  <si>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</si>
  <si>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</si>
  <si>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</si>
  <si>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</si>
  <si>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</si>
  <si>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</si>
  <si>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</si>
  <si>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</si>
  <si>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</si>
  <si>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</si>
  <si>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</si>
  <si>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</si>
  <si>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</si>
  <si>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</si>
  <si>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</si>
  <si>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</si>
  <si>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</si>
  <si>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</si>
  <si>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</si>
  <si>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</si>
  <si>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</si>
  <si>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</si>
  <si>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</si>
  <si>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</si>
  <si>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</si>
  <si>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</si>
  <si>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</si>
  <si>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</si>
  <si>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</si>
  <si>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</si>
  <si>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</si>
  <si>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</si>
  <si>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</si>
  <si>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</si>
  <si>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</si>
  <si>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</si>
  <si>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</si>
  <si>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</si>
  <si>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</si>
  <si>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</si>
  <si>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</si>
  <si>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</si>
  <si>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</si>
  <si>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</si>
  <si>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</si>
  <si>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</si>
  <si>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</si>
  <si>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</si>
  <si>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</si>
  <si>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</si>
  <si>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</si>
  <si>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</si>
  <si>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</si>
  <si>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</si>
  <si>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</si>
  <si>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</si>
  <si>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</si>
  <si>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</si>
  <si>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</si>
  <si>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</si>
  <si>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</si>
  <si>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</si>
  <si>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</si>
  <si>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</si>
  <si>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</si>
  <si>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</si>
  <si>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</si>
  <si>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</si>
  <si>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</si>
  <si>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</si>
  <si>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</si>
  <si>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</si>
  <si>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</si>
  <si>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</si>
  <si>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</si>
  <si>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</si>
  <si>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</si>
  <si>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</si>
  <si>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</si>
  <si>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</si>
  <si>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</si>
  <si>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</si>
  <si>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</si>
  <si>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</si>
  <si>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</si>
  <si>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</si>
  <si>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</si>
  <si>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</si>
  <si>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</si>
  <si>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</si>
  <si>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</si>
  <si>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</si>
  <si>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</si>
  <si>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</si>
  <si>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</si>
  <si>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</si>
  <si>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</si>
  <si>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</si>
  <si>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</si>
  <si>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</si>
  <si>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</si>
  <si>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</si>
  <si>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</si>
  <si>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</si>
  <si>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</si>
  <si>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</si>
  <si>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</si>
  <si>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</si>
  <si>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</si>
  <si>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</si>
  <si>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</si>
  <si>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</si>
  <si>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</si>
  <si>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</si>
  <si>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</si>
  <si>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</si>
  <si>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</si>
  <si>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</si>
  <si>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</si>
  <si>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</si>
  <si>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</si>
  <si>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</si>
  <si>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</si>
  <si>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</si>
  <si>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</si>
  <si>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</si>
  <si>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</si>
  <si>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</si>
  <si>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</si>
  <si>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</si>
  <si>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</si>
  <si>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</si>
  <si>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</si>
  <si>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</si>
  <si>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</si>
  <si>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</si>
  <si>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</si>
  <si>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</si>
  <si>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</si>
  <si>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</si>
  <si>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</si>
  <si>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</si>
  <si>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</si>
  <si>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</si>
  <si>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</si>
  <si>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</si>
  <si>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</si>
  <si>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</si>
  <si>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</si>
  <si>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</si>
  <si>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</si>
  <si>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</si>
  <si>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</si>
  <si>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</si>
  <si>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</si>
  <si>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</si>
  <si>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</si>
  <si>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</si>
  <si>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</si>
  <si>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</si>
  <si>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</si>
  <si>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</si>
  <si>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</si>
  <si>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</si>
  <si>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</si>
  <si>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</si>
  <si>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</si>
  <si>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</si>
  <si>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</si>
  <si>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</si>
  <si>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</si>
  <si>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</si>
  <si>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</si>
  <si>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</si>
  <si>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</si>
  <si>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</si>
  <si>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</si>
  <si>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</si>
  <si>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</si>
  <si>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</si>
  <si>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</si>
  <si>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</si>
  <si>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</si>
  <si>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</si>
  <si>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</si>
  <si>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</si>
  <si>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</si>
  <si>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</si>
  <si>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</si>
  <si>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</si>
  <si>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</si>
  <si>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</si>
  <si>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</si>
  <si>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</si>
  <si>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</si>
  <si>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</si>
  <si>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</si>
  <si>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</si>
  <si>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</si>
  <si>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</si>
  <si>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</si>
  <si>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</si>
  <si>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</si>
  <si>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</si>
  <si>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</si>
  <si>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</si>
  <si>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</si>
  <si>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</si>
  <si>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</si>
  <si>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</si>
  <si>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</si>
  <si>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</si>
  <si>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</si>
  <si>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</si>
  <si>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</si>
  <si>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</si>
  <si>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</si>
  <si>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</si>
  <si>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</si>
  <si>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</si>
  <si>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</si>
  <si>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</si>
  <si>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</si>
  <si>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</si>
  <si>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</si>
  <si>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</si>
  <si>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</si>
  <si>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</si>
  <si>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</si>
  <si>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</si>
  <si>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</si>
  <si>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</si>
  <si>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</si>
  <si>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</si>
  <si>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</si>
  <si>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</si>
  <si>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</si>
  <si>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</si>
  <si>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</si>
  <si>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</si>
  <si>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</si>
  <si>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</si>
  <si>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</si>
  <si>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</si>
  <si>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</si>
  <si>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</si>
  <si>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</si>
  <si>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</si>
  <si>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</si>
  <si>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</si>
  <si>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</si>
  <si>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</si>
  <si>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</si>
  <si>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</si>
  <si>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</si>
  <si>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</si>
  <si>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</si>
  <si>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</si>
  <si>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</si>
  <si>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</si>
  <si>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</si>
  <si>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</si>
  <si>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</si>
  <si>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</si>
  <si>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</si>
  <si>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</si>
  <si>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</si>
  <si>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</si>
  <si>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</si>
  <si>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</si>
  <si>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</si>
  <si>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</si>
  <si>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</si>
  <si>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</si>
  <si>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</si>
  <si>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</si>
  <si>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</si>
  <si>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</si>
  <si>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</si>
  <si>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</si>
  <si>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</si>
  <si>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</si>
  <si>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</si>
  <si>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</si>
  <si>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</si>
  <si>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</si>
  <si>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</si>
  <si>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</si>
  <si>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</si>
  <si>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</si>
  <si>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</si>
  <si>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</si>
  <si>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</si>
  <si>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</si>
  <si>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</si>
  <si>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</si>
  <si>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</si>
  <si>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</si>
  <si>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</si>
  <si>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</si>
  <si>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</si>
  <si>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</si>
  <si>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</si>
  <si>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</si>
  <si>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</si>
  <si>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</si>
  <si>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</si>
  <si>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</si>
  <si>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</si>
  <si>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</si>
  <si>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</si>
  <si>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</si>
  <si>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</si>
  <si>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</si>
  <si>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</si>
  <si>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</si>
  <si>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</si>
  <si>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</si>
  <si>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</si>
  <si>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</si>
  <si>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</si>
  <si>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</si>
  <si>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</si>
  <si>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</si>
  <si>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</si>
  <si>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</si>
  <si>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</si>
  <si>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</si>
  <si>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</si>
  <si>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</si>
  <si>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</si>
  <si>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</si>
  <si>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</si>
  <si>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</si>
  <si>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</si>
  <si>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</si>
  <si>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</si>
  <si>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</si>
  <si>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</si>
  <si>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</si>
  <si>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</si>
  <si>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</si>
  <si>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</si>
  <si>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</si>
  <si>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</si>
  <si>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</si>
  <si>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</si>
  <si>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</si>
  <si>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</si>
  <si>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</si>
  <si>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</si>
  <si>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</si>
  <si>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</si>
  <si>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</si>
  <si>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</si>
  <si>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</si>
  <si>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</si>
  <si>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</si>
  <si>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</si>
  <si>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</si>
  <si>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</si>
  <si>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</si>
  <si>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</si>
  <si>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</si>
  <si>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</si>
  <si>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</si>
  <si>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</si>
  <si>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</si>
  <si>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</si>
  <si>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</si>
  <si>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</si>
  <si>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</si>
  <si>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</si>
  <si>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</si>
  <si>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</si>
  <si>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</si>
  <si>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</si>
  <si>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</si>
  <si>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</si>
  <si>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</si>
  <si>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</si>
  <si>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</si>
  <si>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</si>
  <si>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</si>
  <si>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</si>
  <si>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</si>
  <si>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</si>
  <si>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</si>
  <si>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</si>
  <si>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</si>
  <si>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</si>
  <si>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</si>
  <si>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</si>
  <si>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</si>
  <si>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</si>
  <si>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</si>
  <si>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</si>
  <si>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</si>
  <si>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</si>
  <si>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</si>
  <si>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</si>
  <si>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</si>
  <si>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</si>
  <si>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</si>
  <si>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</si>
  <si>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</si>
  <si>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</si>
  <si>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</si>
  <si>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</si>
  <si>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</si>
  <si>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</si>
  <si>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</si>
  <si>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</si>
  <si>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</si>
  <si>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</si>
  <si>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</si>
  <si>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</si>
  <si>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</si>
  <si>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</si>
  <si>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</si>
  <si>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</si>
  <si>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</si>
  <si>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</si>
  <si>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</si>
  <si>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</si>
  <si>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</si>
  <si>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</si>
  <si>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</si>
  <si>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</si>
  <si>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</si>
  <si>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</si>
  <si>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</si>
  <si>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</si>
  <si>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</si>
  <si>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</si>
  <si>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</si>
  <si>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</si>
  <si>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</si>
  <si>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</si>
  <si>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</si>
  <si>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</si>
  <si>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</si>
  <si>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</si>
  <si>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</si>
  <si>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</si>
  <si>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</si>
  <si>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</si>
  <si>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</si>
  <si>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</si>
  <si>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</si>
  <si>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</si>
  <si>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</si>
  <si>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</si>
  <si>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</si>
  <si>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</si>
  <si>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</si>
  <si>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</si>
  <si>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</si>
  <si>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</si>
  <si>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</si>
  <si>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</si>
  <si>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</si>
  <si>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</si>
  <si>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</si>
  <si>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</si>
  <si>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</si>
  <si>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</si>
  <si>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</si>
  <si>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</si>
  <si>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</si>
  <si>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</si>
  <si>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</si>
  <si>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</si>
  <si>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</si>
  <si>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</si>
  <si>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</si>
  <si>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</si>
  <si>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</si>
  <si>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</si>
  <si>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</si>
  <si>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</si>
  <si>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</si>
  <si>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</si>
  <si>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</si>
  <si>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</si>
  <si>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</si>
  <si>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</si>
  <si>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</si>
  <si>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</si>
  <si>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</si>
  <si>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</si>
  <si>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</si>
  <si>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</si>
  <si>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</si>
  <si>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</si>
  <si>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</si>
  <si>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</si>
  <si>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</si>
  <si>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</si>
  <si>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</si>
  <si>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</si>
  <si>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</si>
  <si>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</si>
  <si>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</si>
  <si>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</si>
  <si>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</si>
  <si>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</si>
  <si>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</si>
  <si>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</si>
  <si>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</si>
  <si>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</si>
  <si>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</si>
  <si>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</si>
  <si>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</si>
  <si>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</si>
  <si>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</si>
  <si>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</si>
  <si>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</si>
  <si>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</si>
  <si>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</si>
  <si>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</si>
  <si>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</si>
  <si>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</si>
  <si>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</si>
  <si>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</si>
  <si>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</si>
  <si>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</si>
  <si>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</si>
  <si>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</si>
  <si>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</si>
  <si>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</si>
  <si>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</si>
  <si>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</si>
  <si>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</si>
  <si>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</si>
  <si>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</si>
  <si>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</si>
  <si>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</si>
  <si>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</si>
  <si>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</si>
  <si>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</si>
  <si>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</si>
  <si>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</si>
  <si>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</si>
  <si>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</si>
  <si>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</si>
  <si>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</si>
  <si>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</si>
  <si>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</si>
  <si>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</si>
  <si>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</si>
  <si>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</si>
  <si>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</si>
  <si>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</si>
  <si>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</si>
  <si>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</si>
  <si>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</si>
  <si>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</si>
  <si>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</si>
  <si>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</si>
  <si>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</si>
  <si>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</si>
  <si>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</si>
  <si>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</si>
  <si>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</si>
  <si>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</si>
  <si>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</si>
  <si>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</si>
  <si>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</si>
  <si>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</si>
  <si>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</si>
  <si>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</si>
  <si>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</si>
  <si>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</si>
  <si>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</si>
  <si>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</si>
  <si>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</si>
  <si>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</si>
  <si>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</si>
  <si>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</si>
  <si>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</si>
  <si>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</si>
  <si>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</si>
  <si>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</si>
  <si>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</si>
  <si>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</si>
  <si>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</si>
  <si>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</si>
  <si>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</si>
  <si>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</si>
  <si>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</si>
  <si>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</si>
  <si>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</si>
  <si>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</si>
  <si>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</si>
  <si>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</si>
  <si>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</si>
  <si>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</si>
  <si>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</si>
  <si>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</si>
  <si>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</si>
  <si>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</si>
  <si>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</si>
  <si>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</si>
  <si>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</si>
  <si>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</si>
  <si>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</si>
  <si>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</si>
  <si>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</si>
  <si>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</si>
  <si>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</si>
  <si>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</si>
  <si>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</si>
  <si>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</si>
  <si>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</si>
  <si>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</si>
  <si>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</si>
  <si>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</si>
  <si>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</si>
  <si>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</si>
  <si>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</si>
  <si>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</si>
  <si>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</si>
  <si>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</si>
  <si>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</si>
  <si>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</si>
  <si>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</si>
  <si>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</si>
  <si>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</si>
  <si>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</si>
  <si>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</si>
  <si>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</si>
  <si>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</si>
  <si>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</si>
  <si>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</si>
  <si>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</si>
  <si>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</si>
  <si>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</si>
  <si>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</si>
  <si>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</si>
  <si>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</si>
  <si>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</si>
  <si>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</si>
  <si>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</si>
  <si>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</si>
  <si>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</si>
  <si>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</si>
  <si>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</si>
  <si>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</si>
  <si>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</si>
  <si>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</si>
  <si>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</si>
  <si>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</si>
  <si>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</si>
  <si>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</si>
  <si>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</si>
  <si>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</si>
  <si>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</si>
  <si>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</si>
  <si>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</si>
  <si>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</si>
  <si>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</si>
  <si>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</si>
  <si>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</si>
  <si>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</si>
  <si>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</si>
  <si>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</si>
  <si>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</si>
  <si>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</si>
  <si>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</si>
  <si>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</si>
  <si>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</si>
  <si>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</si>
  <si>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</si>
  <si>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</si>
  <si>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</si>
  <si>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</si>
  <si>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</si>
  <si>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</si>
  <si>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</si>
  <si>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</si>
  <si>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</si>
  <si>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</si>
  <si>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</si>
  <si>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</si>
  <si>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</si>
  <si>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</si>
  <si>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</si>
  <si>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</si>
  <si>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</si>
  <si>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</si>
  <si>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</si>
  <si>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</si>
  <si>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</si>
  <si>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</si>
  <si>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</si>
  <si>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</si>
  <si>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</si>
  <si>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</si>
  <si>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</si>
  <si>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</si>
  <si>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</si>
  <si>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</si>
  <si>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</si>
  <si>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</si>
  <si>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</si>
  <si>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</si>
  <si>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</si>
  <si>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</si>
  <si>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</si>
  <si>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</si>
  <si>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</si>
  <si>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</si>
  <si>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</si>
  <si>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</si>
  <si>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</si>
  <si>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</si>
  <si>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</si>
  <si>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</si>
  <si>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</si>
  <si>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</si>
  <si>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</si>
  <si>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</si>
  <si>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</si>
  <si>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</si>
  <si>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</si>
  <si>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</si>
  <si>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</si>
  <si>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</si>
  <si>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</si>
  <si>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</si>
  <si>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</si>
  <si>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</si>
  <si>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</si>
  <si>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</si>
  <si>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</si>
  <si>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</si>
  <si>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</si>
  <si>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</si>
  <si>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</si>
  <si>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</si>
  <si>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</si>
  <si>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</si>
  <si>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</si>
  <si>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</si>
  <si>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</si>
  <si>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</si>
  <si>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</si>
  <si>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</si>
  <si>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</si>
  <si>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</si>
  <si>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</si>
  <si>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</si>
  <si>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</si>
  <si>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</si>
  <si>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</si>
  <si>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</si>
  <si>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</si>
  <si>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</si>
  <si>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</si>
  <si>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</si>
  <si>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</si>
  <si>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</si>
  <si>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</si>
  <si>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</si>
  <si>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</si>
  <si>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</si>
  <si>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</si>
  <si>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</si>
  <si>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</si>
  <si>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</si>
  <si>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</si>
  <si>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</si>
  <si>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</si>
  <si>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</si>
  <si>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</si>
  <si>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</si>
  <si>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</si>
  <si>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</si>
  <si>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</si>
  <si>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</si>
  <si>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</si>
  <si>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</si>
  <si>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</si>
  <si>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</si>
  <si>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</si>
  <si>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</si>
  <si>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</si>
  <si>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</si>
  <si>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</si>
  <si>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</si>
  <si>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</si>
  <si>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</si>
  <si>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</si>
  <si>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</si>
  <si>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</si>
  <si>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</si>
  <si>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</si>
  <si>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</si>
  <si>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</si>
  <si>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</si>
  <si>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</si>
  <si>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</si>
  <si>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</si>
  <si>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</si>
  <si>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</si>
  <si>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</si>
  <si>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</si>
  <si>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</si>
  <si>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</si>
  <si>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</si>
  <si>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</si>
  <si>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</si>
  <si>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</si>
  <si>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</si>
  <si>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</si>
  <si>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</si>
  <si>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</si>
  <si>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</si>
  <si>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</si>
  <si>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</si>
  <si>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</si>
  <si>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</si>
  <si>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</si>
  <si>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</si>
  <si>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</si>
  <si>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</si>
  <si>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</si>
  <si>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</si>
  <si>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</si>
  <si>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</si>
  <si>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</si>
  <si>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</si>
  <si>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</si>
  <si>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</si>
  <si>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</si>
  <si>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</si>
  <si>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</si>
  <si>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</si>
  <si>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</si>
  <si>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</si>
  <si>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</si>
  <si>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</si>
  <si>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</si>
  <si>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</si>
  <si>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</si>
  <si>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</si>
  <si>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</si>
  <si>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</si>
  <si>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</si>
  <si>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</si>
  <si>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</si>
  <si>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</si>
  <si>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</si>
  <si>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</si>
  <si>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</si>
  <si>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</si>
  <si>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</si>
  <si>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</si>
  <si>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</si>
  <si>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</si>
  <si>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</si>
  <si>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</si>
  <si>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</si>
  <si>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</si>
  <si>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</si>
  <si>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</si>
  <si>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</si>
  <si>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</si>
  <si>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</si>
  <si>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</si>
  <si>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</si>
  <si>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</si>
  <si>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</si>
  <si>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</si>
  <si>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</si>
  <si>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</si>
  <si>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</si>
  <si>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</si>
  <si>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</si>
  <si>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</si>
  <si>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</si>
  <si>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</si>
  <si>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</si>
  <si>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</si>
  <si>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</si>
  <si>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</si>
  <si>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</si>
  <si>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</si>
  <si>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</si>
  <si>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</si>
  <si>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</si>
  <si>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</si>
  <si>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</si>
  <si>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</si>
  <si>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</si>
  <si>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</si>
  <si>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</si>
  <si>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</si>
  <si>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</si>
  <si>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</si>
  <si>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</si>
  <si>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</si>
  <si>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</si>
  <si>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</si>
  <si>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</si>
  <si>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</si>
  <si>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</si>
  <si>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</si>
  <si>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</si>
  <si>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</si>
  <si>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</si>
  <si>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</si>
  <si>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</si>
  <si>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</si>
  <si>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</si>
  <si>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</si>
  <si>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</si>
  <si>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</si>
  <si>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</si>
  <si>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</si>
  <si>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</si>
  <si>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</si>
  <si>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</si>
  <si>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</si>
  <si>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</si>
  <si>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</si>
  <si>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</si>
  <si>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</si>
  <si>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</si>
  <si>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</si>
  <si>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</si>
  <si>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</si>
  <si>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</si>
  <si>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</si>
  <si>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</si>
  <si>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</si>
  <si>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</si>
  <si>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</si>
  <si>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</si>
  <si>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</si>
  <si>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</si>
  <si>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</si>
  <si>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</si>
  <si>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</si>
  <si>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</si>
  <si>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</si>
  <si>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</si>
  <si>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</si>
  <si>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</si>
  <si>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</si>
  <si>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</si>
  <si>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</si>
  <si>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</si>
  <si>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</si>
  <si>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</si>
  <si>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</si>
  <si>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</si>
  <si>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</si>
  <si>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</si>
  <si>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</si>
  <si>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</si>
  <si>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</si>
  <si>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</si>
  <si>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</si>
  <si>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</si>
  <si>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</si>
  <si>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</si>
  <si>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</si>
  <si>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</si>
  <si>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</si>
  <si>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</si>
  <si>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</si>
  <si>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</si>
  <si>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</si>
  <si>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</si>
  <si>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</si>
  <si>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</si>
  <si>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</si>
  <si>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</si>
  <si>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</si>
  <si>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</si>
  <si>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</si>
  <si>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</si>
  <si>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</si>
  <si>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</si>
  <si>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</si>
  <si>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</si>
  <si>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</si>
  <si>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</si>
  <si>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</si>
  <si>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</si>
  <si>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</si>
  <si>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</si>
  <si>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</si>
  <si>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</si>
  <si>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</si>
  <si>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</si>
  <si>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</si>
  <si>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</si>
  <si>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</si>
  <si>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</si>
  <si>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</si>
  <si>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</si>
  <si>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</si>
  <si>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</si>
  <si>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</si>
  <si>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</si>
  <si>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</si>
  <si>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</si>
  <si>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</si>
  <si>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</si>
  <si>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</si>
  <si>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</si>
  <si>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</si>
  <si>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</si>
  <si>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</si>
  <si>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</si>
  <si>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</si>
  <si>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</si>
  <si>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</si>
  <si>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</si>
  <si>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</si>
  <si>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</si>
  <si>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</si>
  <si>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</si>
  <si>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</si>
  <si>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</si>
  <si>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</si>
  <si>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</si>
  <si>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</si>
  <si>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</si>
  <si>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</si>
  <si>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</si>
  <si>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</si>
  <si>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</si>
  <si>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</si>
  <si>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</si>
  <si>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</si>
  <si>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</si>
  <si>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</si>
  <si>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</si>
  <si>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</si>
  <si>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</si>
  <si>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</si>
  <si>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</si>
  <si>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</si>
  <si>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</si>
  <si>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</si>
  <si>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</si>
  <si>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</si>
  <si>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</si>
  <si>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</si>
  <si>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</si>
  <si>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</si>
  <si>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</si>
  <si>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</si>
  <si>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</si>
  <si>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</si>
  <si>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</si>
  <si>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</si>
  <si>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</si>
  <si>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</si>
  <si>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</si>
  <si>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</si>
  <si>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</si>
  <si>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</si>
  <si>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</si>
  <si>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</si>
  <si>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</si>
  <si>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</si>
  <si>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</si>
  <si>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</si>
  <si>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</si>
  <si>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</si>
  <si>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</si>
  <si>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</si>
  <si>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</si>
  <si>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</si>
  <si>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</si>
  <si>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</si>
  <si>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</si>
  <si>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</si>
  <si>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</si>
  <si>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</si>
  <si>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</si>
  <si>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</si>
  <si>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</si>
  <si>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</si>
  <si>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</si>
  <si>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</si>
  <si>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</si>
  <si>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</si>
  <si>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</si>
  <si>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</si>
  <si>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</si>
  <si>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</si>
  <si>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</si>
  <si>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</si>
  <si>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</si>
  <si>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</si>
  <si>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</si>
  <si>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</si>
  <si>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</si>
  <si>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</si>
  <si>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</si>
  <si>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</si>
  <si>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</si>
  <si>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</si>
  <si>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</si>
  <si>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</si>
  <si>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</si>
  <si>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</si>
  <si>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</si>
  <si>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</si>
  <si>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</si>
  <si>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</si>
  <si>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</si>
  <si>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</si>
  <si>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</si>
  <si>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</si>
  <si>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</si>
  <si>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</si>
  <si>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</si>
  <si>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</si>
  <si>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</si>
  <si>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</si>
  <si>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</si>
  <si>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</si>
  <si>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</si>
  <si>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</si>
  <si>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</si>
  <si>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</si>
  <si>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</si>
  <si>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</si>
  <si>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</si>
  <si>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</si>
  <si>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</si>
  <si>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</si>
  <si>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</si>
  <si>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</si>
  <si>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</si>
  <si>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</si>
  <si>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</si>
  <si>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</si>
  <si>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</si>
  <si>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</si>
  <si>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</si>
  <si>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</si>
  <si>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</si>
  <si>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</si>
  <si>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</si>
  <si>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</si>
  <si>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</si>
  <si>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</si>
  <si>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</si>
  <si>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</si>
  <si>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</si>
  <si>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</si>
  <si>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</si>
  <si>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</si>
  <si>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</si>
  <si>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</si>
  <si>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</si>
  <si>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</si>
  <si>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</si>
  <si>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</si>
  <si>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</si>
  <si>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</si>
  <si>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</si>
  <si>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</si>
  <si>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</si>
  <si>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</si>
  <si>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</si>
  <si>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</si>
  <si>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</si>
  <si>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</si>
  <si>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</si>
  <si>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</si>
  <si>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</si>
  <si>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</si>
  <si>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</si>
  <si>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</si>
  <si>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</si>
  <si>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</si>
  <si>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</si>
  <si>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</si>
  <si>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</si>
  <si>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</si>
  <si>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</si>
  <si>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</si>
  <si>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</si>
  <si>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</si>
  <si>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</si>
  <si>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</si>
  <si>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</si>
  <si>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</si>
  <si>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</si>
  <si>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</si>
  <si>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</si>
  <si>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</si>
  <si>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</si>
  <si>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</si>
  <si>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</si>
  <si>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</si>
  <si>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</si>
  <si>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</si>
  <si>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</si>
  <si>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</si>
  <si>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</si>
  <si>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</si>
  <si>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</si>
  <si>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</si>
  <si>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</si>
  <si>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</si>
  <si>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</si>
  <si>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</si>
  <si>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</si>
  <si>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</si>
  <si>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</si>
  <si>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</si>
  <si>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</si>
  <si>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</si>
  <si>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</si>
  <si>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</si>
  <si>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</si>
  <si>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</si>
  <si>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</si>
  <si>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</si>
  <si>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</si>
  <si>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</si>
  <si>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</si>
  <si>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</si>
  <si>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</si>
  <si>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</si>
  <si>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</si>
  <si>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</si>
  <si>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</si>
  <si>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</si>
  <si>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</si>
  <si>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</si>
  <si>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</si>
  <si>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</si>
  <si>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</si>
  <si>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</si>
  <si>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</si>
  <si>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</si>
  <si>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</si>
  <si>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</si>
  <si>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</si>
  <si>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</si>
  <si>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</si>
  <si>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</si>
  <si>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</si>
  <si>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</si>
  <si>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</si>
  <si>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</si>
  <si>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</si>
  <si>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</si>
  <si>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</si>
  <si>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</si>
  <si>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</si>
  <si>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</si>
  <si>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</si>
  <si>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</si>
  <si>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</si>
  <si>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</si>
  <si>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</si>
  <si>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</si>
  <si>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</si>
  <si>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</si>
  <si>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</si>
  <si>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</si>
  <si>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</si>
  <si>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</si>
  <si>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</si>
  <si>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</si>
  <si>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</si>
  <si>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</si>
  <si>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</si>
  <si>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</si>
  <si>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</si>
  <si>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</si>
  <si>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</si>
  <si>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</si>
  <si>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</si>
  <si>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</si>
  <si>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</si>
  <si>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</si>
  <si>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</si>
  <si>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</si>
  <si>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</si>
  <si>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</si>
  <si>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</si>
  <si>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</si>
  <si>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</si>
  <si>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</si>
  <si>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</si>
  <si>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</si>
  <si>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</si>
  <si>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</si>
  <si>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</si>
  <si>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</si>
  <si>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</si>
  <si>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</si>
  <si>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</si>
  <si>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</si>
  <si>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</si>
  <si>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</si>
  <si>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</si>
  <si>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</si>
  <si>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</si>
  <si>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</si>
  <si>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</si>
  <si>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</si>
  <si>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</si>
  <si>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</si>
  <si>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</si>
  <si>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</si>
  <si>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</si>
  <si>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</si>
  <si>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</si>
  <si>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</si>
  <si>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</si>
  <si>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</si>
  <si>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</si>
  <si>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</si>
  <si>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</si>
  <si>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</si>
  <si>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</si>
  <si>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</si>
  <si>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</si>
  <si>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</si>
  <si>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</si>
  <si>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</si>
  <si>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</si>
  <si>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</si>
  <si>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</si>
  <si>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</si>
  <si>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</si>
  <si>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</si>
  <si>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</si>
  <si>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</si>
  <si>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</si>
  <si>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</si>
  <si>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</si>
  <si>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</si>
  <si>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</si>
  <si>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</si>
  <si>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</si>
  <si>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</si>
  <si>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</si>
  <si>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</si>
  <si>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</si>
  <si>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</si>
  <si>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</si>
  <si>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</si>
  <si>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</si>
  <si>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</si>
  <si>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</si>
  <si>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</si>
  <si>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</si>
  <si>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</si>
  <si>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</si>
  <si>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</si>
  <si>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</si>
  <si>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</si>
  <si>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</si>
  <si>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</si>
  <si>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</si>
  <si>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</si>
  <si>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</si>
  <si>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</si>
  <si>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</si>
  <si>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</si>
  <si>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</si>
  <si>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</si>
  <si>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</si>
  <si>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</si>
  <si>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</si>
  <si>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</si>
  <si>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</si>
  <si>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</si>
  <si>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</si>
  <si>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</si>
  <si>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</si>
  <si>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</si>
  <si>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</si>
  <si>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</si>
  <si>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</si>
  <si>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</si>
  <si>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</si>
  <si>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</si>
  <si>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</si>
  <si>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</si>
  <si>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</si>
  <si>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</si>
  <si>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</si>
  <si>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</si>
  <si>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</si>
  <si>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</si>
  <si>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</si>
  <si>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</si>
  <si>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</si>
  <si>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</si>
  <si>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</si>
  <si>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</si>
  <si>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</si>
  <si>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</si>
  <si>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</si>
  <si>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</si>
  <si>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</si>
  <si>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</si>
  <si>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</si>
  <si>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</si>
  <si>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</si>
  <si>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</si>
  <si>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</si>
  <si>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</si>
  <si>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</si>
  <si>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</si>
  <si>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</si>
  <si>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</si>
  <si>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</si>
  <si>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</si>
  <si>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</si>
  <si>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</si>
  <si>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</si>
  <si>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</si>
  <si>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</si>
  <si>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</si>
  <si>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</si>
  <si>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</si>
  <si>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</si>
  <si>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</si>
  <si>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</si>
  <si>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</si>
  <si>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</si>
  <si>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</si>
  <si>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</si>
  <si>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</si>
  <si>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</si>
  <si>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</si>
  <si>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</si>
  <si>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</si>
  <si>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</si>
  <si>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</si>
  <si>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</si>
  <si>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</si>
  <si>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</si>
  <si>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</si>
  <si>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</si>
  <si>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</si>
  <si>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</si>
  <si>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</si>
  <si>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</si>
  <si>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</si>
  <si>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</si>
  <si>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</si>
  <si>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</si>
  <si>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</si>
  <si>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</si>
  <si>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</si>
  <si>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</si>
  <si>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</si>
  <si>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</si>
  <si>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</si>
  <si>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</si>
  <si>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</si>
  <si>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</si>
  <si>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</si>
  <si>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</si>
  <si>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</si>
  <si>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</si>
  <si>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</si>
  <si>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</si>
  <si>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</si>
  <si>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</si>
  <si>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</si>
  <si>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</si>
  <si>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</si>
  <si>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</si>
  <si>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</si>
  <si>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</si>
  <si>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</si>
  <si>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</si>
  <si>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</si>
  <si>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</si>
  <si>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</si>
  <si>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</si>
  <si>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</si>
  <si>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</si>
  <si>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</si>
  <si>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</si>
  <si>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</si>
  <si>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</si>
  <si>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</si>
  <si>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</si>
  <si>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</si>
  <si>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</si>
  <si>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</si>
  <si>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</si>
  <si>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</si>
  <si>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</si>
  <si>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</si>
  <si>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</si>
  <si>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</si>
  <si>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</si>
  <si>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</si>
  <si>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</si>
  <si>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</si>
  <si>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</si>
  <si>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</si>
  <si>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</si>
  <si>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</si>
  <si>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</si>
  <si>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</si>
  <si>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</si>
  <si>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</si>
  <si>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</si>
  <si>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</si>
  <si>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</si>
  <si>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</si>
  <si>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</si>
  <si>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</si>
  <si>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</si>
  <si>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</si>
  <si>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</si>
  <si>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</si>
  <si>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</si>
  <si>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</si>
  <si>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</si>
  <si>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</si>
  <si>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</si>
  <si>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</si>
  <si>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</si>
  <si>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</si>
  <si>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</si>
  <si>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</si>
  <si>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</si>
  <si>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</si>
  <si>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</si>
  <si>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PCM-20251103-00001779</t>
  </si>
  <si>
    <t>Access issue at night</t>
  </si>
  <si>
    <t>PCM-20251104-00000210</t>
  </si>
  <si>
    <t>ETA 30 KM</t>
  </si>
  <si>
    <t xml:space="preserve"> PCM-20250215-00000830 </t>
  </si>
  <si>
    <t>LTE site still down and  site located in aramco area access issue need special permission</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</si>
  <si>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</si>
  <si>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</si>
  <si>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</si>
  <si>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</si>
  <si>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</si>
  <si>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</si>
  <si>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</si>
  <si>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PCM-20251104-00000356</t>
  </si>
  <si>
    <t>sectros down due to power issue at site 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</si>
</sst>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rgb="FF000000"/>
      <name val="Arial"/>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DEEAF6"/>
        <bgColor rgb="FF000000"/>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21" borderId="1" xfId="0" applyFont="1" applyFill="1" applyBorder="1"/>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 totalsRowShown="0" headerRowDxfId="15" dataDxfId="14" headerRowBorderDxfId="12" tableBorderDxfId="13">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6" sqref="F6"/>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302.25379282407084</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45965.202218749997</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45965.202218749997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45965.202218749997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45965.202218749997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45965.202218749997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45965.202218749997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45965.202218749997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45965.202218749997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45965.202218749997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45965.202218749997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45965.202218749997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45965.202218749997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45965.202218749997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45965.202218749997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45965.202218749997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45965.202218749997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45965.202218749997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45965.202218749997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45965.202218749997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45965.202218749997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45965.202218749997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45965.202218749997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45965.202218749997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45965.202218749997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45965.202218749997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45965.202218749997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45965.202218749997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45965.202218749997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45965.202218749997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45965.202218749997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45965.202218749997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45965.202218749997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45965.202218749997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45965.202218749997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45965.202218749997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45965.202218749997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45965.202218749997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45965.202218749997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45965.202218749997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45965.202218749997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45965.202218749997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45965.202218749997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45965.202218749997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45965.202218749997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45965.202218749997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45965.202218749997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45965.202218749997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45965.202218749997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45965.202218749997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45965.202218749997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45965.202218749997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45965.202218749997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45965.202218749997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45965.202218749997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45965.202218749997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45965.202218749997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45965.202218749997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45965.202218749997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45965.202218749997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45965.202218749997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45965.202218749997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45965.202218749997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45965.202218749997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45965.202218749997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45965.202218749997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45965.202218749997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45965.202218749997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45965.202218749997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45965.202218749997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45965.202218749997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45965.202218749997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45965.202218749997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45965.202218749997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45965.202218749997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45965.202218749997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45965.202218749997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45965.202218749997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45965.202218749997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45965.202218749997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45965.202218749997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45965.202218749997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45965.202218749997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45965.202218749997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45965.202218749997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45965.202218749997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45965.202218749997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45965.202218749997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45965.202218749997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45965.202218749997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45965.202218749997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45965.202218749997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45965.202218749997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45965.202218749997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45965.202218749997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45965.202218749997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45965.202218749997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45965.202218749997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45965.202218749997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45965.202218749997</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45965.202218749997</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E9CB33EF-4865-4975-83EA-0652E61DF974}"/>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140.20238078703551</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6.4601354166661622</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7</v>
      </c>
      <c r="D5" s="18" t="s">
        <v>38854</v>
      </c>
      <c r="E5" s="113" t="s">
        <v>39100</v>
      </c>
      <c r="F5" s="114">
        <v>45964.868946759256</v>
      </c>
      <c r="G5" s="115">
        <f ca="1">IFERROR(NOW()-F5,"-")</f>
        <v>0.33327199074119562</v>
      </c>
      <c r="H5" s="114">
        <v>45964.863391203704</v>
      </c>
      <c r="I5" s="18" t="str">
        <f>IFERROR(VLOOKUP(D5,DB!A:F,6,0),"")</f>
        <v>Power cube</v>
      </c>
      <c r="J5" s="18" t="str">
        <f>IFERROR(VLOOKUP(D5,DB!A:G,7,0),"")</f>
        <v>In progress+No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39109</v>
      </c>
      <c r="B6" s="18" t="str">
        <f>IFERROR(VLOOKUP(D6,DB!A:K,11,0),"")</f>
        <v>R2</v>
      </c>
      <c r="C6" s="18">
        <v>3</v>
      </c>
      <c r="D6" s="18" t="s">
        <v>14532</v>
      </c>
      <c r="E6" s="113" t="s">
        <v>39100</v>
      </c>
      <c r="F6" s="114">
        <v>45965.187719907408</v>
      </c>
      <c r="G6" s="115">
        <f ca="1">IFERROR(NOW()-F6,"-")</f>
        <v>1.449884258909151E-2</v>
      </c>
      <c r="H6" s="114">
        <v>45965.09883101852</v>
      </c>
      <c r="I6" s="18" t="str">
        <f>IFERROR(VLOOKUP(D6,DB!A:F,6,0),"")</f>
        <v>SCECO</v>
      </c>
      <c r="J6" s="18" t="str">
        <f>IFERROR(VLOOKUP(D6,DB!A:G,7,0),"")</f>
        <v>Good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45965.202218749997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74"/>
      <c r="E8" s="113"/>
      <c r="F8" s="114"/>
      <c r="G8" s="115">
        <f ca="1">IFERROR(NOW()-F8,"-")</f>
        <v>45965.202218749997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45965.202218749997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45965.202218749997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45965.202218749997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45965.202218749997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45965.202218749997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45965.202218749997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45965.202218749997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45965.202218749997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45965.202218749997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45965.202218749997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45965.202218749997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45965.202218749997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45965.202218749997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45965.202218749997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45965.202218749997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45965.202218749997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45965.202218749997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45965.202218749997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45965.202218749997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45965.202218749997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45965.202218749997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45965.202218749997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45965.202218749997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45965.202218749997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45965.202218749997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45965.202218749997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45965.202218749997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45965.202218749997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45965.202218749997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45965.202218749997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45965.202218749997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45965.202218749997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45965.202218749997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45965.202218749997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45965.202218749997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45965.202218749997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45965.202218749997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45965.202218749997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45965.202218749997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45965.202218749997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45965.202218749997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45965.202218749997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45965.202218749997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45965.202218749997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45965.202218749997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45965.202218749997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45965.202218749997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45965.202218749997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45965.202218749997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45965.202218749997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45965.202218749997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45965.202218749997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45965.202218749997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45965.202218749997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45965.202218749997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45965.202218749997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45965.202218749997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45965.202218749997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45965.202218749997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45965.202218749997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45965.202218749997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45965.202218749997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45965.202218749997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45965.202218749997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45965.202218749997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45965.202218749997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45965.202218749997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45965.202218749997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45965.202218749997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45965.202218749997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45965.202218749997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45965.202218749997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45965.202218749997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45965.202218749997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45965.202218749997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45965.202218749997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45965.202218749997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45965.202218749997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45965.202218749997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45965.202218749997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45965.202218749997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45965.202218749997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45965.202218749997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45965.202218749997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45965.202218749997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45965.202218749997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45965.202218749997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45965.202218749997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45965.202218749997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45965.202218749997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45965.202218749997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45965.202218749997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45965.202218749997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45965.202218749997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45965.202218749997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45965.202218749997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45965.202218749997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45965.202218749997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45965.202218749997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45965.202218749997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45965.202218749997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45965.202218749997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45965.202218749997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45965.202218749997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45965.202218749997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45965.202218749997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45965.202218749997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45965.202218749997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45965.202218749997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45965.202218749997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45965.202218749997</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45965.202218749997</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45965.202218749997</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45965.202218749997</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45965.202218749997</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45965.202218749997</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45965.202218749997</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45965.202218749997</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45965.202218749997</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45965.202218749997</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45965.202218749997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45965.202218749997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45965.202218749997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45965.202218749997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45965.202218749997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45965.202218749997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45965.202218749997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45965.202218749997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45965.202218749997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45965.202218749997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45965.202218749997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45965.202218749997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45965.202218749997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45965.202218749997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45965.202218749997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45965.202218749997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45965.202218749997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45965.202218749997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45965.202218749997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45965.202218749997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45965.202218749997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45965.202218749997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45965.202218749997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45965.202218749997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45965.202218749997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45965.202218749997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45965.202218749997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45965.202218749997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45965.202218749997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45965.202218749997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45965.202218749997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45965.202218749997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45965.202218749997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45965.202218749997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45965.202218749997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45965.202218749997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45965.202218749997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45965.202218749997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45965.202218749997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45965.202218749997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45965.202218749997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45965.202218749997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45965.202218749997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45965.202218749997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45965.202218749997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45965.202218749997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45965.202218749997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45965.202218749997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45965.202218749997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45965.202218749997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45965.202218749997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45965.202218749997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45965.202218749997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45965.202218749997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45965.202218749997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45965.202218749997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45965.202218749997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45965.202218749997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45965.202218749997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45965.202218749997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45965.202218749997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45965.202218749997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45965.202218749997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45965.202218749997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45965.202218749997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45965.202218749997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45965.202218749997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45965.202218749997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45965.202218749997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45965.202218749997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45965.202218749997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45965.202218749997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45965.202218749997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45965.202218749997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45965.202218749997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45965.202218749997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45965.202218749997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45965.202218749997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45965.202218749997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45965.202218749997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45965.202218749997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45965.202218749997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45965.202218749997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45965.202218749997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45965.202218749997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45965.202218749997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45965.202218749997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45965.202218749997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45965.202218749997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45965.202218749997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45965.202218749997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45965.202218749997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45965.202218749997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45965.202218749997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45965.202218749997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45965.202218749997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45965.202218749997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45965.202218749997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45965.202218749997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45965.202218749997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45965.202218749997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45965.202218749997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45965.202218749997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45965.202218749997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45965.202218749997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45965.202218749997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45965.202218749997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45965.202218749997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45965.202218749997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45965.202218749997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45965.202218749997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45965.202218749997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45965.202218749997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45965.202218749997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45965.202218749997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45965.202218749997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45965.202218749997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45965.202218749997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45965.202218749997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45965.202218749997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45965.202218749997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45965.202218749997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45965.202218749997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45965.202218749997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45965.202218749997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45965.202218749997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45965.202218749997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45965.202218749997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45965.202218749997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45965.202218749997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45965.202218749997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45965.202218749997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45965.202218749997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45965.202218749997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45965.202218749997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45965.202218749997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45965.202218749997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45965.202218749997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45965.202218749997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45965.202218749997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45965.202218749997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45965.202218749997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45965.202218749997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45965.202218749997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45965.202218749997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45965.202218749997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45965.202218749997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45965.202218749997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45965.202218749997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45965.202218749997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45965.202218749997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45965.202218749997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45965.202218749997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45965.202218749997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45965.202218749997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45965.202218749997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45965.202218749997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45965.202218749997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45965.202218749997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45965.202218749997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45965.202218749997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45965.202218749997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45965.202218749997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45965.202218749997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45965.202218749997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45965.202218749997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45965.202218749997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45965.202218749997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45965.202218749997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45965.202218749997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45965.202218749997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45965.202218749997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45965.202218749997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45965.202218749997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45965.202218749997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45965.202218749997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45965.202218749997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45965.202218749997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45965.202218749997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45965.202218749997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45965.202218749997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45965.202218749997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45965.202218749997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45965.202218749997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45965.202218749997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45965.202218749997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45965.202218749997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45965.202218749997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45965.202218749997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45965.202218749997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45965.202218749997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45965.202218749997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45965.202218749997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45965.202218749997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45965.202218749997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45965.202218749997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45965.202218749997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45965.202218749997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45965.202218749997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45965.202218749997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45965.202218749997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45965.202218749997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45965.202218749997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45965.202218749997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45965.202218749997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45965.202218749997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45965.202218749997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45965.202218749997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45965.202218749997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45965.202218749997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45965.202218749997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45965.202218749997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45965.202218749997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45965.202218749997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45965.202218749997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45965.202218749997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45965.202218749997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45965.202218749997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45965.202218749997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45965.202218749997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45965.202218749997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45965.202218749997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45965.202218749997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45965.202218749997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45965.202218749997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45965.202218749997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45965.202218749997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45965.202218749997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45965.202218749997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45965.202218749997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45965.202218749997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45965.202218749997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45965.202218749997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45965.202218749997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45965.202218749997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45965.202218749997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45965.202218749997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45965.202218749997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45965.202218749997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45965.202218749997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45965.202218749997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45965.202218749997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45965.202218749997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45965.202218749997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45965.202218749997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45965.202218749997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45965.202218749997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45965.202218749997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45965.202218749997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45965.202218749997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45965.202218749997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45965.202218749997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45965.202218749997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45965.202218749997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45965.202218749997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45965.202218749997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45965.202218749997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45965.202218749997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45965.202218749997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45965.202218749997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45965.202218749997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45965.202218749997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45965.202218749997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45965.202218749997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45965.202218749997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45965.202218749997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45965.202218749997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45965.202218749997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45965.202218749997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45965.202218749997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45965.202218749997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45965.202218749997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45965.202218749997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45965.202218749997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45965.202218749997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45965.202218749997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45965.202218749997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45965.202218749997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45965.202218749997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45965.202218749997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45965.202218749997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45965.202218749997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45965.202218749997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45965.202218749997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45965.202218749997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45965.202218749997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45965.202218749997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45965.202218749997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45965.202218749997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45965.202218749997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45965.202218749997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45965.202218749997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45965.202218749997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45965.202218749997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45965.202218749997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45965.202218749997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45965.202218749997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45965.202218749997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45965.202218749997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45965.202218749997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45965.202218749997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45965.202218749997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45965.202218749997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45965.202218749997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45965.202218749997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45965.202218749997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45965.202218749997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45965.202218749997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45965.202218749997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45965.202218749997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45965.202218749997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45965.202218749997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45965.202218749997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45965.202218749997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45965.202218749997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45965.202218749997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45965.202218749997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45965.202218749997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45965.202218749997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45965.202218749997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45965.202218749997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45965.202218749997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45965.202218749997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45965.202218749997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45965.202218749997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45965.202218749997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45965.202218749997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45965.202218749997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45965.202218749997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45965.202218749997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45965.202218749997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45965.202218749997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45965.202218749997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45965.202218749997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45965.202218749997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45965.202218749997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45965.202218749997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45965.202218749997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45965.202218749997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45965.202218749997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45965.202218749997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45965.202218749997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45965.202218749997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45965.202218749997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45965.202218749997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45965.202218749997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45965.202218749997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45965.202218749997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45965.202218749997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45965.202218749997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45965.202218749997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45965.202218749997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45965.202218749997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45965.202218749997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45965.202218749997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45965.202218749997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45965.202218749997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45965.202218749997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45965.202218749997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45965.202218749997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45965.202218749997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45965.202218749997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45965.202218749997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45965.202218749997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45965.202218749997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45965.202218749997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45965.202218749997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45965.202218749997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45965.202218749997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45965.202218749997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45965.202218749997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45965.202218749997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45965.202218749997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45965.202218749997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45965.202218749997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45965.202218749997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45965.202218749997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45965.202218749997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45965.202218749997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45965.202218749997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45965.202218749997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45965.202218749997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45965.202218749997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45965.202218749997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45965.202218749997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45965.202218749997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45965.202218749997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45965.202218749997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45965.202218749997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45965.202218749997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45965.202218749997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45965.202218749997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45965.202218749997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45965.202218749997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45965.202218749997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45965.202218749997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45965.202218749997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45965.202218749997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45965.202218749997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45965.202218749997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45965.202218749997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45965.202218749997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45965.202218749997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45965.202218749997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45965.202218749997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45965.202218749997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45965.202218749997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45965.202218749997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45965.202218749997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45965.202218749997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45965.202218749997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45965.202218749997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45965.202218749997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45965.202218749997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45965.202218749997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45965.202218749997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45965.202218749997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45965.202218749997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45965.202218749997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45965.202218749997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45965.202218749997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45965.202218749997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45965.202218749997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45965.202218749997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45965.202218749997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45965.202218749997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45965.202218749997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45965.202218749997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45965.202218749997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45965.202218749997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45965.202218749997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45965.202218749997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45965.202218749997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45965.202218749997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45965.202218749997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45965.202218749997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45965.202218749997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45965.202218749997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45965.202218749997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45965.202218749997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45965.202218749997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45965.202218749997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45965.202218749997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45965.202218749997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45965.202218749997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45965.202218749997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45965.202218749997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45965.202218749997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45965.202218749997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45965.202218749997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45965.202218749997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45965.202218749997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45965.202218749997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45965.202218749997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45965.202218749997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45965.202218749997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45965.202218749997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45965.202218749997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45965.202218749997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45965.202218749997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45965.202218749997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45965.202218749997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45965.202218749997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45965.202218749997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45965.202218749997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45965.202218749997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45965.202218749997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45965.202218749997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45965.202218749997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45965.202218749997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45965.202218749997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45965.202218749997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45965.202218749997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45965.202218749997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45965.202218749997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45965.202218749997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45965.202218749997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45965.202218749997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45965.202218749997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45965.202218749997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45965.202218749997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45965.202218749997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45965.202218749997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45965.202218749997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45965.202218749997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45965.202218749997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45965.202218749997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45965.202218749997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45965.202218749997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45965.202218749997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45965.202218749997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45965.202218749997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45965.202218749997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45965.202218749997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45965.202218749997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45965.202218749997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45965.202218749997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45965.202218749997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45965.202218749997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45965.202218749997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45965.202218749997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45965.202218749997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45965.202218749997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45965.202218749997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45965.202218749997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45965.202218749997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45965.202218749997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45965.202218749997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45965.202218749997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45965.202218749997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45965.202218749997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45965.202218749997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45965.202218749997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45965.202218749997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45965.202218749997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45965.202218749997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45965.202218749997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45965.202218749997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45965.202218749997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45965.202218749997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45965.202218749997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45965.202218749997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45965.202218749997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45965.202218749997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45965.202218749997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45965.202218749997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45965.202218749997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45965.202218749997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45965.202218749997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45965.202218749997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45965.202218749997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45965.202218749997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45965.202218749997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45965.202218749997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45965.202218749997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45965.202218749997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45965.202218749997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45965.202218749997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45965.202218749997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45965.202218749997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45965.202218749997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45965.202218749997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45965.202218749997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45965.202218749997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45965.202218749997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45965.202218749997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45965.202218749997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45965.202218749997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45965.202218749997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45965.202218749997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45965.202218749997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45965.202218749997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45965.202218749997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45965.202218749997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45965.202218749997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45965.202218749997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45965.202218749997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45965.202218749997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45965.202218749997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45965.202218749997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45965.202218749997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45965.202218749997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45965.202218749997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45965.202218749997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45965.202218749997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45965.202218749997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45965.202218749997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45965.202218749997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45965.202218749997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45965.202218749997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45965.202218749997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45965.202218749997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45965.202218749997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45965.202218749997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45965.202218749997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45965.202218749997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45965.202218749997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45965.202218749997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45965.202218749997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45965.202218749997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45965.202218749997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45965.202218749997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45965.202218749997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45965.202218749997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45965.202218749997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45965.202218749997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45965.202218749997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45965.202218749997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45965.202218749997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45965.202218749997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45965.202218749997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45965.202218749997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45965.202218749997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45965.202218749997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45965.202218749997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45965.202218749997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45965.202218749997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45965.202218749997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45965.202218749997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45965.202218749997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45965.202218749997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45965.202218749997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45965.202218749997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45965.202218749997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45965.202218749997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45965.202218749997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45965.202218749997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45965.202218749997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45965.202218749997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45965.202218749997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45965.202218749997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45965.202218749997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45965.202218749997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45965.202218749997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45965.202218749997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45965.202218749997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45965.202218749997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45965.202218749997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45965.202218749997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45965.202218749997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45965.202218749997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45965.202218749997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45965.202218749997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45965.202218749997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45965.202218749997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45965.202218749997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45965.202218749997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45965.202218749997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45965.202218749997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45965.202218749997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45965.202218749997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45965.202218749997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45965.202218749997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45965.202218749997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45965.202218749997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45965.202218749997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45965.202218749997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45965.202218749997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45965.202218749997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45965.202218749997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45965.202218749997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45965.202218749997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45965.202218749997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45965.202218749997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45965.202218749997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45965.202218749997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45965.202218749997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45965.202218749997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45965.202218749997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45965.202218749997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45965.202218749997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45965.202218749997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45965.202218749997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45965.202218749997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45965.202218749997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45965.202218749997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45965.202218749997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45965.202218749997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45965.202218749997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45965.202218749997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45965.202218749997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45965.202218749997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45965.202218749997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45965.202218749997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45965.202218749997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45965.202218749997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45965.202218749997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45965.202218749997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45965.202218749997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45965.202218749997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45965.202218749997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45965.202218749997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45965.202218749997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45965.202218749997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45965.202218749997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45965.202218749997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45965.202218749997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45965.202218749997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45965.202218749997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45965.202218749997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45965.202218749997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45965.202218749997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45965.202218749997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45965.202218749997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45965.202218749997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45965.202218749997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45965.202218749997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45965.202218749997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45965.202218749997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45965.202218749997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45965.202218749997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45965.202218749997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45965.202218749997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45965.202218749997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45965.202218749997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45965.202218749997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45965.202218749997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45965.202218749997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45965.202218749997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45965.202218749997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45965.202218749997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45965.202218749997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45965.202218749997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45965.202218749997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45965.202218749997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45965.202218749997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45965.202218749997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45965.202218749997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45965.202218749997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45965.202218749997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45965.202218749997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45965.202218749997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45965.202218749997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45965.202218749997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45965.202218749997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45965.202218749997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45965.202218749997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45965.202218749997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45965.202218749997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45965.202218749997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45965.202218749997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45965.202218749997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45965.202218749997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45965.202218749997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45965.202218749997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45965.202218749997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45965.202218749997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45965.202218749997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45965.202218749997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45965.202218749997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45965.202218749997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45965.202218749997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45965.202218749997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45965.202218749997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45965.202218749997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45965.202218749997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45965.202218749997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45965.202218749997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45965.202218749997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45965.202218749997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45965.202218749997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45965.202218749997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45965.202218749997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45965.202218749997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45965.202218749997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45965.202218749997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45965.202218749997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45965.202218749997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45965.202218749997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45965.202218749997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45965.202218749997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45965.202218749997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45965.202218749997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45965.202218749997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45965.202218749997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45965.202218749997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45965.202218749997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45965.202218749997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45965.202218749997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45965.202218749997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45965.202218749997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45965.202218749997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45965.202218749997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45965.202218749997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45965.202218749997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45965.202218749997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45965.202218749997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45965.202218749997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45965.202218749997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45965.202218749997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45965.202218749997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45965.202218749997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45965.202218749997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45965.202218749997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45965.202218749997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45965.202218749997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45965.202218749997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45965.202218749997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45965.202218749997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45965.202218749997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45965.202218749997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45965.202218749997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45965.202218749997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45965.202218749997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45965.202218749997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45965.202218749997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45965.202218749997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45965.202218749997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45965.202218749997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45965.202218749997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45965.202218749997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45965.202218749997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45965.202218749997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45965.202218749997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45965.202218749997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45965.202218749997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45965.202218749997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45965.202218749997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45965.202218749997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45965.202218749997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45965.202218749997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45965.202218749997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45965.202218749997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45965.202218749997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45965.202218749997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45965.202218749997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45965.202218749997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45965.202218749997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45965.202218749997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45965.202218749997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45965.202218749997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45965.202218749997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45965.202218749997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45965.202218749997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45965.202218749997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45965.202218749997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45965.202218749997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45965.202218749997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45965.202218749997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45965.202218749997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45965.202218749997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45965.202218749997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45965.202218749997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45965.202218749997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45965.202218749997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45965.202218749997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45965.202218749997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45965.202218749997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45965.202218749997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45965.202218749997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45965.202218749997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45965.202218749997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45965.202218749997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45965.202218749997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45965.202218749997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45965.202218749997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45965.202218749997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45965.202218749997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45965.202218749997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45965.202218749997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45965.202218749997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45965.202218749997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45965.202218749997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45965.202218749997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45965.202218749997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45965.202218749997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45965.202218749997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45965.202218749997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45965.202218749997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45965.202218749997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45965.202218749997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45965.202218749997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45965.202218749997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45965.202218749997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45965.202218749997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45965.202218749997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45965.202218749997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45965.202218749997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45965.202218749997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45965.202218749997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45965.202218749997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45965.202218749997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45965.202218749997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45965.202218749997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45965.202218749997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45965.202218749997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45965.202218749997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45965.202218749997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45965.202218749997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45965.202218749997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45965.202218749997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45965.202218749997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45965.202218749997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45965.202218749997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45965.202218749997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45965.202218749997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45965.202218749997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45965.202218749997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45965.202218749997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45965.202218749997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45965.202218749997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45965.202218749997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45965.202218749997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45965.202218749997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45965.202218749997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45965.202218749997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45965.202218749997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45965.202218749997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45965.202218749997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45965.202218749997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45965.202218749997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45965.202218749997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45965.202218749997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45965.202218749997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45965.202218749997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45965.202218749997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45965.202218749997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45965.202218749997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45965.202218749997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45965.202218749997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45965.202218749997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45965.202218749997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45965.202218749997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45965.202218749997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45965.202218749997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45965.202218749997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45965.202218749997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45965.202218749997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45965.202218749997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45965.202218749997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45965.202218749997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45965.202218749997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45965.202218749997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45965.202218749997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45965.202218749997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45965.202218749997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45965.202218749997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45965.202218749997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45965.202218749997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45965.202218749997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45965.202218749997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45965.202218749997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45965.202218749997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45965.202218749997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45965.202218749997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45965.202218749997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45965.202218749997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45965.202218749997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45965.202218749997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45965.202218749997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45965.202218749997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45965.202218749997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45965.202218749997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45965.202218749997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45965.202218749997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45965.202218749997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45965.202218749997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45965.202218749997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45965.202218749997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45965.202218749997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45965.202218749997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45965.202218749997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45965.202218749997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45965.202218749997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45965.202218749997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45965.202218749997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45965.202218749997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45965.202218749997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45965.202218749997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45965.202218749997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45965.202218749997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45965.202218749997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45965.202218749997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45965.202218749997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45965.202218749997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45965.202218749997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45965.202218749997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45965.202218749997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45965.202218749997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45965.202218749997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45965.202218749997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45965.202218749997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45965.202218749997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45965.202218749997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45965.202218749997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45965.202218749997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45965.202218749997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45965.202218749997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45965.202218749997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45965.202218749997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45965.202218749997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45965.202218749997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45965.202218749997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45965.202218749997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45965.202218749997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45965.202218749997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45965.202218749997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45965.202218749997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45965.202218749997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45965.202218749997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45965.202218749997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45965.202218749997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45965.202218749997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45965.202218749997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45965.202218749997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45965.202218749997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45965.202218749997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45965.202218749997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45965.202218749997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45965.202218749997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45965.202218749997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45965.202218749997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45965.202218749997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45965.202218749997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45965.202218749997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45965.202218749997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45965.202218749997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45965.202218749997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45965.202218749997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45965.202218749997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45965.202218749997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45965.202218749997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45965.202218749997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45965.202218749997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45965.202218749997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45965.202218749997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45965.202218749997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45965.202218749997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45965.202218749997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45965.202218749997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45965.202218749997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45965.202218749997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45965.202218749997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45965.202218749997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45965.202218749997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45965.202218749997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45965.202218749997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45965.202218749997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45965.202218749997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45965.202218749997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45965.202218749997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45965.202218749997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45965.202218749997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45965.202218749997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45965.202218749997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45965.202218749997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45965.202218749997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45965.202218749997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45965.202218749997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45965.202218749997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45965.202218749997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45965.202218749997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45965.202218749997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45965.202218749997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45965.202218749997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45965.202218749997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45965.202218749997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45965.202218749997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45965.202218749997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45965.202218749997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45965.202218749997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45965.202218749997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45965.202218749997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45965.202218749997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45965.202218749997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45965.202218749997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45965.202218749997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45965.202218749997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45965.202218749997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45965.202218749997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45965.202218749997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45965.202218749997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45965.202218749997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45965.202218749997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45965.202218749997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45965.202218749997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45965.202218749997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45965.202218749997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45965.202218749997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45965.202218749997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45965.202218749997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45965.202218749997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45965.202218749997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45965.202218749997</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261.72150115740078</v>
      </c>
      <c r="H2" s="98">
        <v>45703.474768518521</v>
      </c>
      <c r="I2" s="98" t="str">
        <f>IFERROR(VLOOKUP(D2,DB!A:F,6,0),"")</f>
        <v>SCECO</v>
      </c>
      <c r="J2" s="98" t="str">
        <f>IFERROR(VLOOKUP(D2,DB!A:G,7,0),"")</f>
        <v>Dead</v>
      </c>
      <c r="K2" s="100" t="s">
        <v>39112</v>
      </c>
      <c r="L2" s="93" t="str">
        <f>IFERROR(VLOOKUP(D2,DB!A:I,9,0),"")</f>
        <v>Latis</v>
      </c>
    </row>
    <row r="3" spans="1:16" ht="15" customHeight="1">
      <c r="A3" s="118"/>
      <c r="B3" s="118" t="str">
        <f>IFERROR(VLOOKUP(D3,DB!A:K,11,0),"")</f>
        <v/>
      </c>
      <c r="C3" s="119"/>
      <c r="D3" s="120" t="s">
        <v>39113</v>
      </c>
      <c r="E3" s="97"/>
      <c r="F3" s="122"/>
      <c r="G3" s="123">
        <f ca="1">IFERROR(NOW()-F3,"")</f>
        <v>45965.202218749997</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45965.202218749997</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45965.202218749997</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45965.202218749997</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121"/>
      <c r="F7" s="122"/>
      <c r="G7" s="123">
        <f ca="1">IFERROR(NOW()-F7,"")</f>
        <v>45965.202218749997</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45965.202218749997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45965.202218749997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45965.202218749997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45965.202218749997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45965.202218749997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45965.202218749997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45965.202218749997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45965.202218749997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45965.202218749997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45965.202218749997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45965.202218749997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45965.202218749997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45965.202218749997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45965.202218749997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45965.202218749997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45965.202218749997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45965.202218749997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45965.202218749997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45965.202218749997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45965.202218749997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45965.202218749997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45965.202218749997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45965.202218749997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45965.202218749997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45965.202218749997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45965.202218749997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45965.202218749997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45965.202218749997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45965.202218749997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45965.202218749997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45965.202218749997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45965.202218749997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45965.202218749997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45965.202218749997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45965.202218749997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45965.202218749997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45965.202218749997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45965.202218749997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45965.202218749997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45965.202218749997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45965.202218749997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45965.202218749997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45965.202218749997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45965.202218749997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45965.202218749997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45965.202218749997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45965.202218749997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45965.202218749997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45965.202218749997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45965.202218749997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45965.202218749997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45965.202218749997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45965.202218749997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45965.202218749997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45965.202218749997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45965.202218749997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45965.202218749997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45965.202218749997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45965.202218749997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45965.202218749997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45965.202218749997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45965.202218749997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45965.202218749997</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45965.202218749997</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45965.202218749997</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45965.202218749997</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45965.202218749997</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45965.202218749997</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45965.202218749997</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45965.202218749997</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39114</v>
      </c>
      <c r="B2" s="37" t="str">
        <f>IFERROR(VLOOKUP(D2,DB!A:K,11,0),"")</f>
        <v>R5</v>
      </c>
      <c r="C2" s="37">
        <v>3</v>
      </c>
      <c r="D2" s="117" t="s">
        <v>36011</v>
      </c>
      <c r="E2" s="37" t="s">
        <v>39021</v>
      </c>
      <c r="F2" s="38">
        <v>45891.832060185188</v>
      </c>
      <c r="G2" s="143">
        <f ca="1">IFERROR(NOW()-F2,"")</f>
        <v>73.370158564808662</v>
      </c>
      <c r="H2" s="38">
        <v>45891.790393518517</v>
      </c>
      <c r="I2" s="37" t="str">
        <f>IFERROR(VLOOKUP(D2,DB!A:F,6,0),"")</f>
        <v>Generator-SG</v>
      </c>
      <c r="J2" s="37" t="str">
        <f>IFERROR(VLOOKUP(D2,DB!A:G,7,0),"")</f>
        <v>Vandalized</v>
      </c>
      <c r="K2" s="37" t="s">
        <v>39115</v>
      </c>
      <c r="L2" s="37" t="str">
        <f>IFERROR(VLOOKUP(D2,DB!A:I,9,0),"")</f>
        <v>Latis</v>
      </c>
      <c r="M2" s="116"/>
    </row>
    <row r="3" spans="1:13" ht="30.75">
      <c r="A3" s="37" t="s">
        <v>39116</v>
      </c>
      <c r="B3" s="37" t="str">
        <f>IFERROR(VLOOKUP(D3,DB!A:K,11,0),"")</f>
        <v>R5</v>
      </c>
      <c r="C3" s="37">
        <v>1</v>
      </c>
      <c r="D3" s="37" t="s">
        <v>33268</v>
      </c>
      <c r="E3" s="37" t="s">
        <v>39100</v>
      </c>
      <c r="F3" s="38">
        <v>45926.188877314817</v>
      </c>
      <c r="G3" s="143">
        <f t="shared" ref="G3" ca="1" si="0">IFERROR(NOW()-F3,"")</f>
        <v>39.013341435180337</v>
      </c>
      <c r="H3" s="38">
        <v>45926.158159722225</v>
      </c>
      <c r="I3" s="37" t="str">
        <f>IFERROR(VLOOKUP(D3,DB!A:F,6,0),"")</f>
        <v>SCECO</v>
      </c>
      <c r="J3" s="37" t="str">
        <f>IFERROR(VLOOKUP(D3,DB!A:G,7,0),"")</f>
        <v>Good</v>
      </c>
      <c r="K3" s="37" t="s">
        <v>39117</v>
      </c>
      <c r="L3" s="37" t="str">
        <f>IFERROR(VLOOKUP(D3,DB!A:I,9,0),"")</f>
        <v>Latis</v>
      </c>
      <c r="M3" s="116"/>
    </row>
    <row r="4" spans="1:13" ht="48" customHeight="1">
      <c r="A4" s="151" t="s">
        <v>39118</v>
      </c>
      <c r="B4" s="151" t="str">
        <f>IFERROR(VLOOKUP(D4,DB!A:K,11,0),"")</f>
        <v>R5</v>
      </c>
      <c r="C4" s="151">
        <v>1</v>
      </c>
      <c r="D4" s="151" t="s">
        <v>34758</v>
      </c>
      <c r="E4" s="151" t="s">
        <v>39100</v>
      </c>
      <c r="F4" s="152">
        <v>45948.661111111112</v>
      </c>
      <c r="G4" s="153">
        <f ca="1">IFERROR(NOW()-F4,"")</f>
        <v>16.541107638884569</v>
      </c>
      <c r="H4" s="152">
        <v>45948.661111111112</v>
      </c>
      <c r="I4" s="151" t="str">
        <f>IFERROR(VLOOKUP(D4,DB!A:F,6,0),"")</f>
        <v>SCECO</v>
      </c>
      <c r="J4" s="151" t="str">
        <f>IFERROR(VLOOKUP(D4,DB!A:G,7,0),"")</f>
        <v>Dead</v>
      </c>
      <c r="K4" s="151" t="s">
        <v>39119</v>
      </c>
      <c r="L4" s="151" t="str">
        <f>IFERROR(VLOOKUP(D4,DB!A:I,9,0),"")</f>
        <v>Latis</v>
      </c>
    </row>
    <row r="5" spans="1:13" ht="15">
      <c r="A5" s="151"/>
      <c r="B5" s="151" t="str">
        <f>IFERROR(VLOOKUP(D5,DB!A:K,11,0),"")</f>
        <v/>
      </c>
      <c r="C5" s="151"/>
      <c r="D5" s="151"/>
      <c r="E5" s="151"/>
      <c r="F5" s="152"/>
      <c r="G5" s="153">
        <f ca="1">IFERROR(NOW()-F5,"")</f>
        <v>45965.202218749997</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45965.202218749997</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45965.202218749997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45965.202218749997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45965.202218749997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45965.202218749997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45965.202218749997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45965.202218749997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45965.202218749997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45965.202218749997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45965.202218749997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45965.202218749997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45965.202218749997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45965.202218749997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45965.202218749997</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45965.202218749997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45965.202218749997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45965.202218749997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45965.202218749997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45965.202218749997</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45965.202218749997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45965.202218749997</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45965.202218749997</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45965.202218749997</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45965.202218749997</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45965.202218749997</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45965.202218749997</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45965.202218749997</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45965.202218749997</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45965.202218749997</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45965.202218749997</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45965.202218749997</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45965.202218749997</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45965.202218749997</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45965.202218749997</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45965.202218749997</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45965.202218749997</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45965.202218749997</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45965.202218749997</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45965.202218749997</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45965.202218749997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45965.202218749997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45965.202218749997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45965.202218749997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45965.202218749997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45965.202218749997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45965.202218749997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45965.202218749997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45965.202218749997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45965.202218749997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45965.202218749997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45965.202218749997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45965.202218749997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45965.202218749997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45965.202218749997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45965.202218749997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45965.202218749997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45965.202218749997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45965.202218749997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45965.202218749997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45965.202218749997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45965.202218749997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45965.202218749997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45965.202218749997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45965.202218749997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45965.202218749997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45965.202218749997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45965.202218749997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45965.202218749997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45965.202218749997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45965.202218749997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45965.202218749997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45965.202218749997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45965.202218749997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45965.202218749997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45965.202218749997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45965.202218749997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45965.202218749997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45965.202218749997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45965.202218749997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45965.202218749997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45965.202218749997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45965.202218749997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45965.202218749997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45965.202218749997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45965.202218749997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45965.202218749997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45965.202218749997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45965.202218749997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45965.202218749997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45965.202218749997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45965.202218749997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45965.202218749997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45965.202218749997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45965.202218749997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45965.202218749997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45965.202218749997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45965.202218749997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45965.202218749997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45965.202218749997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45965.202218749997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45965.202218749997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45965.202218749997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45965.202218749997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45965.202218749997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45965.202218749997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45965.202218749997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45965.202218749997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45965.202218749997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45965.202218749997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45965.202218749997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45965.202218749997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45965.202218749997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45965.202218749997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45965.202218749997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45965.202218749997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45965.202218749997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45965.202218749997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45965.202218749997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45965.202218749997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45965.202218749997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45965.202218749997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45965.202218749997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45965.202218749997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45965.202218749997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45965.202218749997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45965.202218749997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45965.202218749997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45965.202218749997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45965.202218749997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45965.202218749997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45965.202218749997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45965.202218749997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45965.202218749997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45965.202218749997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45965.202218749997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45965.202218749997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45965.202218749997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45965.202218749997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45965.202218749997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45965.202218749997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45965.202218749997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45965.202218749997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45965.202218749997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45965.202218749997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45965.202218749997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45965.202218749997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45965.202218749997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45965.202218749997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45965.202218749997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45965.202218749997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45965.202218749997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45965.202218749997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45965.202218749997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45965.202218749997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45965.202218749997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45965.202218749997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45965.202218749997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45965.202218749997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45965.202218749997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45965.202218749997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45965.202218749997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45965.202218749997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45965.202218749997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45965.202218749997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45965.202218749997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45965.202218749997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45965.202218749997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45965.202218749997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45965.202218749997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45965.202218749997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45965.202218749997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45965.202218749997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45965.202218749997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45965.202218749997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45965.202218749997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45965.202218749997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45965.202218749997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45965.202218749997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45965.202218749997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45965.202218749997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45965.202218749997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45965.202218749997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45965.202218749997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45965.202218749997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45965.202218749997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45965.202218749997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45965.202218749997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45965.202218749997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45965.202218749997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45965.202218749997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45965.202218749997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45965.202218749997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45965.202218749997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45965.202218749997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45965.202218749997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45965.202218749997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45965.202218749997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45965.202218749997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45965.202218749997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45965.202218749997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45965.202218749997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45965.202218749997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45965.202218749997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45965.202218749997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45965.202218749997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45965.202218749997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45965.202218749997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45965.202218749997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45965.202218749997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45965.202218749997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45965.202218749997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45965.202218749997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45965.202218749997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45965.202218749997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45965.202218749997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45965.202218749997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45965.202218749997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45965.202218749997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45965.202218749997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45965.202218749997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45965.202218749997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45965.202218749997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45965.202218749997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45965.202218749997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45965.202218749997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45965.202218749997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45965.202218749997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45965.202218749997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45965.202218749997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45965.202218749997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45965.202218749997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45965.202218749997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45965.202218749997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45965.202218749997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45965.202218749997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45965.202218749997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45965.202218749997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45965.202218749997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45965.202218749997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45965.202218749997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45965.202218749997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45965.202218749997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45965.202218749997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45965.202218749997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45965.202218749997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45965.202218749997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45965.202218749997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45965.202218749997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45965.202218749997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45965.202218749997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45965.202218749997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45965.202218749997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45965.202218749997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45965.202218749997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45965.202218749997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45965.202218749997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45965.202218749997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45965.202218749997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45965.202218749997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45965.202218749997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45965.202218749997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45965.202218749997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45965.202218749997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45965.202218749997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45965.202218749997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45965.202218749997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45965.202218749997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45965.202218749997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45965.202218749997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45965.202218749997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45965.202218749997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45965.202218749997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45965.202218749997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45965.202218749997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45965.202218749997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45965.202218749997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45965.202218749997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45965.202218749997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45965.202218749997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45965.202218749997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45965.202218749997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45965.202218749997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45965.202218749997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45965.202218749997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45965.202218749997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45965.202218749997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45965.202218749997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45965.202218749997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45965.202218749997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45965.202218749997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45965.202218749997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45965.202218749997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45965.202218749997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45965.202218749997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45965.202218749997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45965.202218749997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45965.202218749997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45965.202218749997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45965.202218749997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45965.202218749997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45965.202218749997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45965.202218749997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45965.202218749997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45965.202218749997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45965.202218749997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45965.202218749997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45965.202218749997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45965.202218749997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45965.202218749997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45965.202218749997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45965.202218749997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45965.202218749997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45965.202218749997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45965.202218749997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45965.202218749997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45965.202218749997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45965.202218749997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45965.202218749997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45965.202218749997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45965.202218749997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45965.202218749997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45965.202218749997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45965.202218749997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45965.202218749997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45965.202218749997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45965.202218749997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45965.202218749997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45965.202218749997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45965.202218749997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45965.202218749997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45965.202218749997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45965.202218749997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45965.202218749997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45965.202218749997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45965.202218749997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45965.202218749997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45965.202218749997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45965.202218749997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45965.202218749997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45965.202218749997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45965.202218749997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45965.202218749997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45965.202218749997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45965.202218749997</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tabSelected="1" workbookViewId="0">
      <selection activeCell="A5" sqref="A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39120</v>
      </c>
      <c r="B2" s="169" t="str">
        <f>IFERROR(VLOOKUP(D2,DB!A:K,11,0),"")</f>
        <v>R6</v>
      </c>
      <c r="C2" s="170">
        <v>1</v>
      </c>
      <c r="D2" s="169" t="s">
        <v>35109</v>
      </c>
      <c r="E2" s="102" t="s">
        <v>39021</v>
      </c>
      <c r="F2" s="175">
        <v>45965.180092592593</v>
      </c>
      <c r="G2" s="115">
        <f t="shared" ref="G2:G7" ca="1" si="0">IFERROR(NOW()-F2,"-")</f>
        <v>2.2126157404272817E-2</v>
      </c>
      <c r="H2" s="171">
        <v>45965.198171296295</v>
      </c>
      <c r="I2" s="169" t="str">
        <f>IFERROR(VLOOKUP(D2,DB!A:F,6,0),"")</f>
        <v>Generator-DG</v>
      </c>
      <c r="J2" s="169" t="str">
        <f>IFERROR(VLOOKUP(D2,DB!A:G,7,0),"")</f>
        <v>Dead</v>
      </c>
      <c r="K2" s="172" t="s">
        <v>39121</v>
      </c>
      <c r="L2" s="173" t="str">
        <f>IFERROR(VLOOKUP(D2,DB!A:I,9,0),"")</f>
        <v>Latis</v>
      </c>
    </row>
    <row r="3" spans="1:16383" ht="31.5" customHeight="1">
      <c r="A3" s="168"/>
      <c r="B3" s="169" t="str">
        <f>IFERROR(VLOOKUP(D3,DB!A:K,11,0),"")</f>
        <v/>
      </c>
      <c r="C3" s="170"/>
      <c r="D3" s="169"/>
      <c r="E3" s="102"/>
      <c r="F3" s="171"/>
      <c r="G3" s="115">
        <f t="shared" ca="1" si="0"/>
        <v>45965.202218749997</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45965.202218749997</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45965.202218749997</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45965.202218749997</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45965.202218749997</v>
      </c>
      <c r="H7" s="171"/>
      <c r="I7" s="169" t="str">
        <f>IFERROR(VLOOKUP(D7,DB!A:F,6,0),"")</f>
        <v/>
      </c>
      <c r="J7" s="169" t="str">
        <f>IFERROR(VLOOKUP(D7,DB!A:G,7,0),"")</f>
        <v/>
      </c>
      <c r="K7" s="172"/>
      <c r="L7" s="173" t="str">
        <f>IFERROR(VLOOKUP(D7,DB!A:I,9,0),"")</f>
        <v/>
      </c>
    </row>
    <row r="8" spans="1:16383" ht="31.5" customHeight="1">
      <c r="A8" s="103"/>
      <c r="B8" s="102" t="str">
        <f>IFERROR(VLOOKUP(D8,DB!A:K,11,0),"")</f>
        <v/>
      </c>
      <c r="C8" s="104"/>
      <c r="D8" s="102"/>
      <c r="E8" s="105"/>
      <c r="F8" s="106"/>
      <c r="G8" s="76">
        <f ca="1">IFERROR(NOW()-F8,"-")</f>
        <v>45965.202218749997</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45965.202218749997</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45965.202218749997</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45965.202218749997</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45965.202218749997</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45965.202218749997</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45965.202218749997</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45965.202218749997</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45965.202218749997</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45965.202218749997</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45965.202218749997</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45965.202218749997</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45965.202218749997</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45965.202218749997</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45965.202218749997</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45965.202218749997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45965.202218749997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45965.202218749997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45965.202218749997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45965.202218749997</v>
      </c>
      <c r="H27" s="106"/>
      <c r="I27" s="102" t="str">
        <f>IFERROR(VLOOKUP(D27,DB!A:F,6,0),"")</f>
        <v/>
      </c>
      <c r="J27" s="101" t="str">
        <f>IFERROR(VLOOKUP(D27,DB!A:G,7,0),"")</f>
        <v/>
      </c>
      <c r="K27" s="107"/>
      <c r="L27" s="108"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2025-11-04T01:51:19Z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